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2240" firstSheet="1" activeTab="3"/>
  </bookViews>
  <sheets>
    <sheet name="SGV" sheetId="4" state="veryHidden" r:id=""/>
    <sheet name="DTTS" sheetId="1" r:id="rId1"/>
    <sheet name="GN" sheetId="2" r:id="rId2"/>
    <sheet name="NTM" sheetId="3" r:id="rId3"/>
  </sheets>
  <externalReferences>
    <externalReference r:id="rId4"/>
    <externalReference r:id="rId5"/>
    <externalReference r:id="rId6"/>
  </externalReferences>
  <definedNames>
    <definedName name="_xlnm._FilterDatabase" localSheetId="1" hidden="1">DTTS!$B$2:$B$144</definedName>
    <definedName name="_xlnm.Print_Titles" localSheetId="1">DTTS!$5:$7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3" i="2" l="1"/>
  <c r="AA13" i="2"/>
  <c r="Z8" i="2"/>
  <c r="Z15" i="2"/>
  <c r="R8" i="2"/>
  <c r="S8" i="2"/>
  <c r="T8" i="2"/>
  <c r="V8" i="2"/>
  <c r="W8" i="2"/>
  <c r="X8" i="2"/>
  <c r="Y8" i="2"/>
  <c r="O23" i="1"/>
  <c r="P23" i="1"/>
  <c r="N23" i="1"/>
  <c r="N8" i="1"/>
  <c r="D8" i="1"/>
  <c r="E8" i="1"/>
  <c r="P9" i="1"/>
  <c r="Q89" i="1"/>
  <c r="P100" i="1" l="1"/>
  <c r="Q36" i="1"/>
  <c r="Q28" i="1"/>
  <c r="AF10" i="2" l="1"/>
  <c r="R120" i="1"/>
  <c r="O84" i="1"/>
  <c r="O8" i="1" s="1"/>
  <c r="N84" i="1"/>
  <c r="D84" i="1"/>
  <c r="E84" i="1"/>
  <c r="C84" i="1"/>
  <c r="R85" i="1"/>
  <c r="R86" i="1"/>
  <c r="R87" i="1"/>
  <c r="R119" i="1"/>
  <c r="C121" i="1" l="1"/>
  <c r="R121" i="1"/>
  <c r="R128" i="1"/>
  <c r="R127" i="1"/>
  <c r="R126" i="1"/>
  <c r="Q128" i="1"/>
  <c r="N119" i="1"/>
  <c r="O122" i="1"/>
  <c r="P122" i="1"/>
  <c r="Q122" i="1"/>
  <c r="N122" i="1"/>
  <c r="R122" i="1"/>
  <c r="O120" i="1"/>
  <c r="P120" i="1"/>
  <c r="Q120" i="1"/>
  <c r="N120" i="1"/>
  <c r="R115" i="1"/>
  <c r="R114" i="1"/>
  <c r="O114" i="1"/>
  <c r="P114" i="1"/>
  <c r="Q114" i="1"/>
  <c r="N114" i="1"/>
  <c r="Q115" i="1"/>
  <c r="Q111" i="1"/>
  <c r="O98" i="1"/>
  <c r="O97" i="1" s="1"/>
  <c r="P98" i="1"/>
  <c r="P97" i="1" s="1"/>
  <c r="Q98" i="1"/>
  <c r="Q97" i="1" s="1"/>
  <c r="N98" i="1"/>
  <c r="N97" i="1" s="1"/>
  <c r="R95" i="1"/>
  <c r="O95" i="1"/>
  <c r="P95" i="1"/>
  <c r="Q95" i="1"/>
  <c r="N95" i="1"/>
  <c r="O88" i="1"/>
  <c r="P88" i="1"/>
  <c r="P84" i="1" s="1"/>
  <c r="N88" i="1"/>
  <c r="D88" i="1"/>
  <c r="C88" i="1"/>
  <c r="O81" i="1"/>
  <c r="P81" i="1"/>
  <c r="Q81" i="1"/>
  <c r="N81" i="1"/>
  <c r="O74" i="1"/>
  <c r="P74" i="1"/>
  <c r="Q74" i="1"/>
  <c r="N74" i="1"/>
  <c r="O80" i="1"/>
  <c r="O78" i="1"/>
  <c r="O76" i="1"/>
  <c r="Q71" i="1"/>
  <c r="O71" i="1"/>
  <c r="P71" i="1"/>
  <c r="N71" i="1"/>
  <c r="O68" i="1"/>
  <c r="P68" i="1"/>
  <c r="N68" i="1"/>
  <c r="O66" i="1"/>
  <c r="P66" i="1"/>
  <c r="Q66" i="1"/>
  <c r="N66" i="1"/>
  <c r="O64" i="1"/>
  <c r="P64" i="1"/>
  <c r="Q64" i="1"/>
  <c r="N64" i="1"/>
  <c r="O62" i="1"/>
  <c r="P62" i="1"/>
  <c r="Q62" i="1"/>
  <c r="N62" i="1"/>
  <c r="O60" i="1"/>
  <c r="P60" i="1"/>
  <c r="Q60" i="1"/>
  <c r="N60" i="1"/>
  <c r="O58" i="1"/>
  <c r="P58" i="1"/>
  <c r="Q58" i="1"/>
  <c r="N58" i="1"/>
  <c r="O56" i="1"/>
  <c r="P56" i="1"/>
  <c r="Q56" i="1"/>
  <c r="N56" i="1"/>
  <c r="O54" i="1"/>
  <c r="P54" i="1"/>
  <c r="Q54" i="1"/>
  <c r="N54" i="1"/>
  <c r="O52" i="1"/>
  <c r="P52" i="1"/>
  <c r="Q52" i="1"/>
  <c r="N52" i="1"/>
  <c r="O49" i="1"/>
  <c r="P49" i="1"/>
  <c r="Q49" i="1"/>
  <c r="N49" i="1"/>
  <c r="P48" i="1"/>
  <c r="P47" i="1"/>
  <c r="P46" i="1" s="1"/>
  <c r="O46" i="1"/>
  <c r="Q46" i="1"/>
  <c r="N46" i="1"/>
  <c r="Q35" i="1"/>
  <c r="C35" i="1"/>
  <c r="C34" i="1"/>
  <c r="O35" i="1"/>
  <c r="O34" i="1" s="1"/>
  <c r="P35" i="1"/>
  <c r="P34" i="1" s="1"/>
  <c r="N35" i="1"/>
  <c r="N34" i="1" s="1"/>
  <c r="O24" i="1"/>
  <c r="P24" i="1"/>
  <c r="Q24" i="1"/>
  <c r="N24" i="1"/>
  <c r="R9" i="1"/>
  <c r="O9" i="1"/>
  <c r="Q9" i="1"/>
  <c r="N9" i="1"/>
  <c r="P17" i="1"/>
  <c r="P16" i="1"/>
  <c r="R16" i="1" s="1"/>
  <c r="O16" i="1"/>
  <c r="Q16" i="1"/>
  <c r="N16" i="1"/>
  <c r="R10" i="1"/>
  <c r="AC17" i="2"/>
  <c r="AC19" i="2"/>
  <c r="AC16" i="2"/>
  <c r="R35" i="1" l="1"/>
  <c r="Q34" i="1"/>
  <c r="R24" i="1"/>
  <c r="R97" i="1"/>
  <c r="R98" i="1"/>
  <c r="O45" i="1"/>
  <c r="O44" i="1" s="1"/>
  <c r="N45" i="1"/>
  <c r="N44" i="1" s="1"/>
  <c r="P45" i="1"/>
  <c r="P44" i="1" s="1"/>
  <c r="P8" i="1" s="1"/>
  <c r="Q96" i="1"/>
  <c r="R34" i="1" l="1"/>
  <c r="Q23" i="1"/>
  <c r="Q85" i="1"/>
  <c r="O127" i="1" l="1"/>
  <c r="P127" i="1"/>
  <c r="Q127" i="1"/>
  <c r="N127" i="1"/>
  <c r="Q131" i="1"/>
  <c r="Q140" i="1"/>
  <c r="Q109" i="1"/>
  <c r="P109" i="1"/>
  <c r="P63" i="1"/>
  <c r="P40" i="1"/>
  <c r="Q40" i="1" s="1"/>
  <c r="Q39" i="1"/>
  <c r="P39" i="1"/>
  <c r="Q31" i="1"/>
  <c r="Q133" i="1"/>
  <c r="Q102" i="1"/>
  <c r="O51" i="1"/>
  <c r="O50" i="1"/>
  <c r="Q43" i="1"/>
  <c r="Q29" i="1"/>
  <c r="P144" i="1" l="1"/>
  <c r="P113" i="1"/>
  <c r="Q38" i="1"/>
  <c r="Q139" i="1" l="1"/>
  <c r="Q108" i="1"/>
  <c r="P55" i="1"/>
  <c r="Q25" i="1"/>
  <c r="P18" i="1"/>
  <c r="Q37" i="1" l="1"/>
  <c r="Q142" i="1"/>
  <c r="O73" i="1"/>
  <c r="Q143" i="1"/>
  <c r="Q112" i="1"/>
  <c r="Q70" i="1"/>
  <c r="Q68" i="1" s="1"/>
  <c r="Q45" i="1" s="1"/>
  <c r="O10" i="1"/>
  <c r="P10" i="1"/>
  <c r="Q10" i="1"/>
  <c r="N10" i="1"/>
  <c r="E10" i="1"/>
  <c r="P15" i="1"/>
  <c r="Q138" i="1"/>
  <c r="Q107" i="1"/>
  <c r="P53" i="1"/>
  <c r="Q26" i="1"/>
  <c r="P21" i="1"/>
  <c r="P11" i="1"/>
  <c r="Q141" i="1"/>
  <c r="P110" i="1"/>
  <c r="O57" i="1"/>
  <c r="Q27" i="1"/>
  <c r="P22" i="1"/>
  <c r="P14" i="1"/>
  <c r="Q135" i="1"/>
  <c r="Q104" i="1"/>
  <c r="O59" i="1"/>
  <c r="Q33" i="1"/>
  <c r="P19" i="1"/>
  <c r="P12" i="1"/>
  <c r="R45" i="1" l="1"/>
  <c r="Q44" i="1"/>
  <c r="Q91" i="1"/>
  <c r="R44" i="1" l="1"/>
  <c r="P124" i="1"/>
  <c r="P86" i="1" l="1"/>
  <c r="Q88" i="1" l="1"/>
  <c r="Q99" i="1"/>
  <c r="P130" i="1"/>
  <c r="G115" i="1"/>
  <c r="H115" i="1"/>
  <c r="I115" i="1"/>
  <c r="J115" i="1"/>
  <c r="K115" i="1"/>
  <c r="L115" i="1"/>
  <c r="M115" i="1"/>
  <c r="N115" i="1"/>
  <c r="O115" i="1"/>
  <c r="P115" i="1"/>
  <c r="E115" i="1"/>
  <c r="E114" i="1"/>
  <c r="E119" i="1"/>
  <c r="G119" i="1"/>
  <c r="H119" i="1"/>
  <c r="I119" i="1"/>
  <c r="J119" i="1"/>
  <c r="K119" i="1"/>
  <c r="L119" i="1"/>
  <c r="M119" i="1"/>
  <c r="O119" i="1"/>
  <c r="P119" i="1"/>
  <c r="Q119" i="1"/>
  <c r="F128" i="1"/>
  <c r="G128" i="1"/>
  <c r="H128" i="1"/>
  <c r="I128" i="1"/>
  <c r="J128" i="1"/>
  <c r="K128" i="1"/>
  <c r="L128" i="1"/>
  <c r="M128" i="1"/>
  <c r="N128" i="1"/>
  <c r="O128" i="1"/>
  <c r="P128" i="1"/>
  <c r="E128" i="1"/>
  <c r="E127" i="1"/>
  <c r="R9" i="2"/>
  <c r="S9" i="2"/>
  <c r="T9" i="2"/>
  <c r="V9" i="2"/>
  <c r="W9" i="2"/>
  <c r="X9" i="2"/>
  <c r="Y9" i="2"/>
  <c r="Z9" i="2"/>
  <c r="O9" i="3"/>
  <c r="R9" i="3"/>
  <c r="S9" i="3"/>
  <c r="N15" i="2"/>
  <c r="O15" i="2"/>
  <c r="P15" i="2"/>
  <c r="R15" i="2"/>
  <c r="S15" i="2"/>
  <c r="T15" i="2"/>
  <c r="U15" i="2"/>
  <c r="V15" i="2"/>
  <c r="W15" i="2"/>
  <c r="X15" i="2"/>
  <c r="Y15" i="2"/>
  <c r="Q137" i="1"/>
  <c r="P106" i="1"/>
  <c r="P61" i="1"/>
  <c r="Q42" i="1"/>
  <c r="Q41" i="1"/>
  <c r="Q30" i="1"/>
  <c r="O20" i="1"/>
  <c r="O13" i="1"/>
  <c r="Q84" i="1" l="1"/>
  <c r="R88" i="1"/>
  <c r="P83" i="1"/>
  <c r="R84" i="1" l="1"/>
  <c r="Q8" i="1"/>
  <c r="N13" i="3"/>
  <c r="M13" i="3" s="1"/>
  <c r="I13" i="3"/>
  <c r="H13" i="3" s="1"/>
  <c r="G13" i="3"/>
  <c r="F13" i="3"/>
  <c r="E13" i="3"/>
  <c r="E9" i="3" s="1"/>
  <c r="B13" i="3"/>
  <c r="P12" i="3"/>
  <c r="K12" i="3"/>
  <c r="H12" i="3" s="1"/>
  <c r="G12" i="3"/>
  <c r="E12" i="3"/>
  <c r="D12" i="3"/>
  <c r="B12" i="3"/>
  <c r="P11" i="3"/>
  <c r="M11" i="3" s="1"/>
  <c r="K11" i="3"/>
  <c r="G11" i="3"/>
  <c r="E11" i="3"/>
  <c r="D11" i="3"/>
  <c r="B11" i="3"/>
  <c r="Q10" i="3"/>
  <c r="Q9" i="3" s="1"/>
  <c r="N10" i="3"/>
  <c r="L10" i="3"/>
  <c r="I10" i="3"/>
  <c r="F10" i="3"/>
  <c r="E10" i="3"/>
  <c r="B10" i="3"/>
  <c r="J9" i="3"/>
  <c r="C29" i="2"/>
  <c r="Q26" i="2"/>
  <c r="M26" i="2" s="1"/>
  <c r="L26" i="2"/>
  <c r="H26" i="2" s="1"/>
  <c r="D26" i="2"/>
  <c r="Q25" i="2"/>
  <c r="M25" i="2" s="1"/>
  <c r="L25" i="2"/>
  <c r="H25" i="2" s="1"/>
  <c r="D25" i="2"/>
  <c r="Q24" i="2"/>
  <c r="M24" i="2" s="1"/>
  <c r="L24" i="2"/>
  <c r="H24" i="2" s="1"/>
  <c r="D24" i="2"/>
  <c r="Q23" i="2"/>
  <c r="M23" i="2" s="1"/>
  <c r="L23" i="2"/>
  <c r="H23" i="2" s="1"/>
  <c r="D23" i="2"/>
  <c r="Q22" i="2"/>
  <c r="M22" i="2" s="1"/>
  <c r="L22" i="2"/>
  <c r="H22" i="2" s="1"/>
  <c r="D22" i="2"/>
  <c r="Q21" i="2"/>
  <c r="M21" i="2" s="1"/>
  <c r="L21" i="2"/>
  <c r="H21" i="2" s="1"/>
  <c r="D21" i="2"/>
  <c r="Q20" i="2"/>
  <c r="M20" i="2" s="1"/>
  <c r="L20" i="2"/>
  <c r="H20" i="2" s="1"/>
  <c r="D20" i="2"/>
  <c r="Q19" i="2"/>
  <c r="M19" i="2" s="1"/>
  <c r="L19" i="2"/>
  <c r="H19" i="2" s="1"/>
  <c r="D19" i="2"/>
  <c r="Q18" i="2"/>
  <c r="M18" i="2" s="1"/>
  <c r="L18" i="2"/>
  <c r="H18" i="2" s="1"/>
  <c r="D18" i="2"/>
  <c r="Q17" i="2"/>
  <c r="M17" i="2" s="1"/>
  <c r="L17" i="2"/>
  <c r="H17" i="2" s="1"/>
  <c r="D17" i="2"/>
  <c r="Q16" i="2"/>
  <c r="L16" i="2"/>
  <c r="H16" i="2" s="1"/>
  <c r="E16" i="2"/>
  <c r="D16" i="2"/>
  <c r="K15" i="2"/>
  <c r="J15" i="2"/>
  <c r="I15" i="2"/>
  <c r="G15" i="2"/>
  <c r="E15" i="2"/>
  <c r="M14" i="2"/>
  <c r="H14" i="2"/>
  <c r="N13" i="2"/>
  <c r="M13" i="2" s="1"/>
  <c r="I13" i="2"/>
  <c r="H13" i="2" s="1"/>
  <c r="G13" i="2"/>
  <c r="F13" i="2"/>
  <c r="E13" i="2"/>
  <c r="P12" i="2"/>
  <c r="K12" i="2"/>
  <c r="H12" i="2" s="1"/>
  <c r="F12" i="2"/>
  <c r="E12" i="2"/>
  <c r="D12" i="2"/>
  <c r="O11" i="2"/>
  <c r="M11" i="2" s="1"/>
  <c r="J11" i="2"/>
  <c r="H11" i="2" s="1"/>
  <c r="G11" i="2"/>
  <c r="F11" i="2"/>
  <c r="D11" i="2"/>
  <c r="Q10" i="2"/>
  <c r="Q9" i="2" s="1"/>
  <c r="O10" i="2"/>
  <c r="N10" i="2"/>
  <c r="L10" i="2"/>
  <c r="L9" i="2" s="1"/>
  <c r="J10" i="2"/>
  <c r="I10" i="2"/>
  <c r="G10" i="2"/>
  <c r="C148" i="1"/>
  <c r="C144" i="1"/>
  <c r="C143" i="1"/>
  <c r="C142" i="1"/>
  <c r="C141" i="1"/>
  <c r="C140" i="1"/>
  <c r="C139" i="1"/>
  <c r="C138" i="1"/>
  <c r="C137" i="1"/>
  <c r="C136" i="1"/>
  <c r="C135" i="1"/>
  <c r="C134" i="1"/>
  <c r="C133" i="1"/>
  <c r="C132" i="1"/>
  <c r="C131" i="1"/>
  <c r="C130" i="1"/>
  <c r="C129" i="1"/>
  <c r="D128" i="1"/>
  <c r="D127" i="1" s="1"/>
  <c r="C127" i="1" s="1"/>
  <c r="C128" i="1"/>
  <c r="C126" i="1"/>
  <c r="C125" i="1"/>
  <c r="C124" i="1"/>
  <c r="C123" i="1"/>
  <c r="E122" i="1"/>
  <c r="D122" i="1"/>
  <c r="C122" i="1"/>
  <c r="E120" i="1"/>
  <c r="D120" i="1"/>
  <c r="C120" i="1" s="1"/>
  <c r="C118" i="1"/>
  <c r="C117" i="1"/>
  <c r="C116" i="1"/>
  <c r="D115" i="1"/>
  <c r="C115" i="1"/>
  <c r="D114" i="1"/>
  <c r="C114" i="1" s="1"/>
  <c r="C113" i="1"/>
  <c r="C112" i="1"/>
  <c r="C111" i="1"/>
  <c r="C110" i="1"/>
  <c r="C109" i="1"/>
  <c r="C108" i="1"/>
  <c r="C107" i="1"/>
  <c r="C106" i="1"/>
  <c r="C105" i="1"/>
  <c r="C104" i="1"/>
  <c r="C103" i="1"/>
  <c r="C102" i="1"/>
  <c r="C101" i="1"/>
  <c r="C100" i="1"/>
  <c r="C99" i="1"/>
  <c r="E98" i="1"/>
  <c r="C98" i="1" s="1"/>
  <c r="D98" i="1"/>
  <c r="D97" i="1"/>
  <c r="C96" i="1"/>
  <c r="E95" i="1"/>
  <c r="D95" i="1"/>
  <c r="C95" i="1"/>
  <c r="F94" i="1"/>
  <c r="C94" i="1"/>
  <c r="F93" i="1"/>
  <c r="C93" i="1"/>
  <c r="F92" i="1"/>
  <c r="C92" i="1"/>
  <c r="F91" i="1"/>
  <c r="C91" i="1"/>
  <c r="F90" i="1"/>
  <c r="C90" i="1"/>
  <c r="F89" i="1"/>
  <c r="C89" i="1"/>
  <c r="C87" i="1"/>
  <c r="C86" i="1"/>
  <c r="C85" i="1"/>
  <c r="C83" i="1"/>
  <c r="E82" i="1"/>
  <c r="C82" i="1" s="1"/>
  <c r="D82" i="1"/>
  <c r="I81" i="1"/>
  <c r="E81" i="1"/>
  <c r="D81" i="1"/>
  <c r="C81" i="1"/>
  <c r="C80" i="1"/>
  <c r="C78" i="1"/>
  <c r="C76" i="1"/>
  <c r="E74" i="1"/>
  <c r="D74" i="1"/>
  <c r="C74" i="1" s="1"/>
  <c r="I74" i="1" s="1"/>
  <c r="C73" i="1"/>
  <c r="E72" i="1"/>
  <c r="C72" i="1" s="1"/>
  <c r="D72" i="1"/>
  <c r="I71" i="1"/>
  <c r="E71" i="1"/>
  <c r="D71" i="1"/>
  <c r="C71" i="1"/>
  <c r="C70" i="1"/>
  <c r="E68" i="1"/>
  <c r="C68" i="1" s="1"/>
  <c r="I68" i="1" s="1"/>
  <c r="D68" i="1"/>
  <c r="C67" i="1"/>
  <c r="E66" i="1"/>
  <c r="D66" i="1"/>
  <c r="C66" i="1" s="1"/>
  <c r="I66" i="1" s="1"/>
  <c r="C65" i="1"/>
  <c r="E64" i="1"/>
  <c r="D64" i="1"/>
  <c r="C64" i="1"/>
  <c r="C63" i="1"/>
  <c r="E62" i="1"/>
  <c r="D62" i="1"/>
  <c r="C62" i="1"/>
  <c r="C61" i="1"/>
  <c r="E60" i="1"/>
  <c r="D60" i="1"/>
  <c r="C60" i="1" s="1"/>
  <c r="C59" i="1"/>
  <c r="E58" i="1"/>
  <c r="D58" i="1"/>
  <c r="C58" i="1"/>
  <c r="I19" i="1" s="1"/>
  <c r="C57" i="1"/>
  <c r="E56" i="1"/>
  <c r="D56" i="1"/>
  <c r="C56" i="1"/>
  <c r="C55" i="1"/>
  <c r="I54" i="1"/>
  <c r="E54" i="1"/>
  <c r="C54" i="1" s="1"/>
  <c r="D54" i="1"/>
  <c r="C53" i="1"/>
  <c r="E52" i="1"/>
  <c r="D52" i="1"/>
  <c r="C52" i="1"/>
  <c r="C51" i="1"/>
  <c r="C50" i="1"/>
  <c r="E49" i="1"/>
  <c r="C49" i="1" s="1"/>
  <c r="I29" i="1" s="1"/>
  <c r="D49" i="1"/>
  <c r="C48" i="1"/>
  <c r="C47" i="1"/>
  <c r="E46" i="1"/>
  <c r="D46" i="1"/>
  <c r="C46" i="1"/>
  <c r="D45" i="1"/>
  <c r="C43" i="1"/>
  <c r="C42" i="1"/>
  <c r="C41" i="1"/>
  <c r="C40" i="1"/>
  <c r="C39" i="1"/>
  <c r="C38" i="1"/>
  <c r="C37" i="1"/>
  <c r="C36" i="1"/>
  <c r="E35" i="1"/>
  <c r="E34" i="1" s="1"/>
  <c r="E23" i="1" s="1"/>
  <c r="D35" i="1"/>
  <c r="D34" i="1"/>
  <c r="D23" i="1" s="1"/>
  <c r="C23" i="1" s="1"/>
  <c r="C33" i="1"/>
  <c r="C32" i="1"/>
  <c r="I32" i="1" s="1"/>
  <c r="C31" i="1"/>
  <c r="I109" i="1" s="1"/>
  <c r="C30" i="1"/>
  <c r="C29" i="1"/>
  <c r="C28" i="1"/>
  <c r="C27" i="1"/>
  <c r="C26" i="1"/>
  <c r="C25" i="1"/>
  <c r="I25" i="1" s="1"/>
  <c r="D24" i="1"/>
  <c r="I22" i="1"/>
  <c r="C22" i="1"/>
  <c r="C21" i="1"/>
  <c r="C20" i="1"/>
  <c r="C19" i="1"/>
  <c r="C18" i="1"/>
  <c r="C17" i="1"/>
  <c r="I17" i="1" s="1"/>
  <c r="E16" i="1"/>
  <c r="E9" i="1" s="1"/>
  <c r="D16" i="1"/>
  <c r="D9" i="1" s="1"/>
  <c r="C15" i="1"/>
  <c r="C14" i="1"/>
  <c r="C13" i="1"/>
  <c r="C12" i="1"/>
  <c r="C11" i="1"/>
  <c r="I21" i="1" s="1"/>
  <c r="D10" i="1"/>
  <c r="C10" i="1"/>
  <c r="I9" i="3" l="1"/>
  <c r="H10" i="2"/>
  <c r="H9" i="2" s="1"/>
  <c r="F22" i="2"/>
  <c r="C22" i="2" s="1"/>
  <c r="AA22" i="2" s="1"/>
  <c r="AC22" i="2" s="1"/>
  <c r="G10" i="3"/>
  <c r="G9" i="3" s="1"/>
  <c r="M10" i="3"/>
  <c r="N9" i="3"/>
  <c r="F12" i="3"/>
  <c r="C12" i="3" s="1"/>
  <c r="U12" i="3" s="1"/>
  <c r="N9" i="2"/>
  <c r="N8" i="2" s="1"/>
  <c r="F24" i="2"/>
  <c r="C24" i="2" s="1"/>
  <c r="AA24" i="2" s="1"/>
  <c r="AC24" i="2" s="1"/>
  <c r="P9" i="3"/>
  <c r="M16" i="2"/>
  <c r="M15" i="2" s="1"/>
  <c r="Q15" i="2"/>
  <c r="Q8" i="2" s="1"/>
  <c r="O9" i="2"/>
  <c r="O8" i="2" s="1"/>
  <c r="M12" i="2"/>
  <c r="P9" i="2"/>
  <c r="P8" i="2" s="1"/>
  <c r="K9" i="3"/>
  <c r="E10" i="2"/>
  <c r="F10" i="2"/>
  <c r="F9" i="2" s="1"/>
  <c r="E11" i="2"/>
  <c r="C11" i="2" s="1"/>
  <c r="D13" i="3"/>
  <c r="C13" i="3" s="1"/>
  <c r="D10" i="2"/>
  <c r="F25" i="2"/>
  <c r="C25" i="2" s="1"/>
  <c r="AB25" i="2" s="1"/>
  <c r="AC25" i="2" s="1"/>
  <c r="J9" i="2"/>
  <c r="J8" i="2" s="1"/>
  <c r="H10" i="3"/>
  <c r="L15" i="2"/>
  <c r="L8" i="2" s="1"/>
  <c r="L9" i="3"/>
  <c r="M12" i="3"/>
  <c r="F23" i="2"/>
  <c r="C23" i="2" s="1"/>
  <c r="AB23" i="2" s="1"/>
  <c r="H11" i="3"/>
  <c r="D10" i="3"/>
  <c r="F11" i="3"/>
  <c r="F9" i="3" s="1"/>
  <c r="H15" i="2"/>
  <c r="D15" i="2"/>
  <c r="F17" i="2"/>
  <c r="C17" i="2" s="1"/>
  <c r="M10" i="2"/>
  <c r="D13" i="2"/>
  <c r="C13" i="2" s="1"/>
  <c r="F26" i="2"/>
  <c r="C26" i="2" s="1"/>
  <c r="AB26" i="2" s="1"/>
  <c r="AC26" i="2" s="1"/>
  <c r="F21" i="2"/>
  <c r="C21" i="2" s="1"/>
  <c r="AA21" i="2" s="1"/>
  <c r="AC21" i="2" s="1"/>
  <c r="F19" i="2"/>
  <c r="C19" i="2" s="1"/>
  <c r="I9" i="2"/>
  <c r="I8" i="2" s="1"/>
  <c r="F16" i="2"/>
  <c r="K9" i="2"/>
  <c r="K8" i="2" s="1"/>
  <c r="G12" i="2"/>
  <c r="G9" i="2" s="1"/>
  <c r="G8" i="2" s="1"/>
  <c r="F18" i="2"/>
  <c r="C18" i="2" s="1"/>
  <c r="AA18" i="2" s="1"/>
  <c r="F20" i="2"/>
  <c r="C20" i="2" s="1"/>
  <c r="AA20" i="2" s="1"/>
  <c r="AC20" i="2" s="1"/>
  <c r="I20" i="1"/>
  <c r="C9" i="1"/>
  <c r="D44" i="1"/>
  <c r="D119" i="1"/>
  <c r="C119" i="1" s="1"/>
  <c r="C16" i="1"/>
  <c r="E45" i="1"/>
  <c r="E44" i="1" s="1"/>
  <c r="E97" i="1"/>
  <c r="C97" i="1" s="1"/>
  <c r="C24" i="1"/>
  <c r="AC18" i="2" l="1"/>
  <c r="AA15" i="2"/>
  <c r="AC23" i="2"/>
  <c r="AB15" i="2"/>
  <c r="H8" i="2"/>
  <c r="H9" i="3"/>
  <c r="C10" i="2"/>
  <c r="D9" i="3"/>
  <c r="C9" i="3" s="1"/>
  <c r="M9" i="3"/>
  <c r="C10" i="3"/>
  <c r="M9" i="2"/>
  <c r="M8" i="2" s="1"/>
  <c r="E9" i="2"/>
  <c r="E8" i="2" s="1"/>
  <c r="D9" i="2"/>
  <c r="D8" i="2" s="1"/>
  <c r="C11" i="3"/>
  <c r="C16" i="2"/>
  <c r="C15" i="2" s="1"/>
  <c r="F15" i="2"/>
  <c r="F8" i="2" s="1"/>
  <c r="C12" i="2"/>
  <c r="C44" i="1"/>
  <c r="C8" i="1"/>
  <c r="C45" i="1"/>
  <c r="AC15" i="2" l="1"/>
  <c r="T11" i="3"/>
  <c r="T9" i="3" s="1"/>
  <c r="C9" i="2"/>
  <c r="C8" i="2" s="1"/>
  <c r="AA12" i="2"/>
  <c r="C30" i="2"/>
  <c r="C31" i="2" s="1"/>
  <c r="AA9" i="2" l="1"/>
  <c r="AA8" i="2" s="1"/>
  <c r="U11" i="3"/>
  <c r="AB12" i="2"/>
  <c r="AB9" i="2" l="1"/>
  <c r="AB8" i="2" s="1"/>
  <c r="AD10" i="2"/>
  <c r="U9" i="3"/>
  <c r="V9" i="3" s="1"/>
  <c r="V12" i="3"/>
  <c r="AE10" i="2" l="1"/>
  <c r="AF11" i="2" s="1"/>
  <c r="AF12" i="2" s="1"/>
  <c r="U8" i="2"/>
  <c r="U10" i="2"/>
  <c r="U9" i="2"/>
</calcChain>
</file>

<file path=xl/sharedStrings.xml><?xml version="1.0" encoding="utf-8"?>
<sst xmlns="http://schemas.openxmlformats.org/spreadsheetml/2006/main" count="374" uniqueCount="242">
  <si>
    <t>Đơn vị tính: Nghìn đồng</t>
  </si>
  <si>
    <t>STT</t>
  </si>
  <si>
    <t>Dự án/ Tiểu dự án</t>
  </si>
  <si>
    <t>Dự toán phân bổ kinh phí</t>
  </si>
  <si>
    <t>Trong đó</t>
  </si>
  <si>
    <t>Ngân sách Trung ương</t>
  </si>
  <si>
    <t xml:space="preserve">Ngân sách địa phương đối ứng </t>
  </si>
  <si>
    <t>A</t>
  </si>
  <si>
    <t>B</t>
  </si>
  <si>
    <t>1=2+3</t>
  </si>
  <si>
    <t>C</t>
  </si>
  <si>
    <t>TỔNG SỐ</t>
  </si>
  <si>
    <t>I</t>
  </si>
  <si>
    <t>Dự án 1: Giải quyết tình trạng thiếu đất ở, nhà ở, đất sản xuất, nước sinh hoạt</t>
  </si>
  <si>
    <r>
      <t>Nội dung số 03: Hỗ trợ chuyển đổi nghề (</t>
    </r>
    <r>
      <rPr>
        <i/>
        <sz val="12"/>
        <color theme="1"/>
        <rFont val="Times New Roman"/>
        <family val="1"/>
      </rPr>
      <t>Kinh phí hỗ trợ mua sắm nông cụ, máy móc làm dịch vụ sản xuất nông nghiệp, làm các ngành nghề khác</t>
    </r>
    <r>
      <rPr>
        <b/>
        <i/>
        <sz val="12"/>
        <color theme="1"/>
        <rFont val="Times New Roman"/>
        <family val="1"/>
      </rPr>
      <t>)</t>
    </r>
  </si>
  <si>
    <t>1.1</t>
  </si>
  <si>
    <t>UBND xã Quảng Khê</t>
  </si>
  <si>
    <t>1.2</t>
  </si>
  <si>
    <t>UBND xã Mỹ Phương</t>
  </si>
  <si>
    <t>1.3</t>
  </si>
  <si>
    <t>UBND xã Phúc Lộc</t>
  </si>
  <si>
    <t>1.4</t>
  </si>
  <si>
    <t>UBND xã Hoàng Trĩ</t>
  </si>
  <si>
    <t>1.5</t>
  </si>
  <si>
    <t>UBND xã Thượng Giáo</t>
  </si>
  <si>
    <r>
      <t>Nội dung số 04: Hỗ trợ nước sinh hoạt phân tán (</t>
    </r>
    <r>
      <rPr>
        <i/>
        <sz val="12"/>
        <color theme="1"/>
        <rFont val="Times New Roman"/>
        <family val="1"/>
      </rPr>
      <t>Kinh phí hỗ trợ mua sắm vật dụng dẫn nước, trữ nước như lu, bồn, téc, vật dụng chứa nước; tự làm bể chứa nước, đào giếng</t>
    </r>
    <r>
      <rPr>
        <b/>
        <i/>
        <sz val="12"/>
        <color theme="1"/>
        <rFont val="Times New Roman"/>
        <family val="1"/>
      </rPr>
      <t>)</t>
    </r>
  </si>
  <si>
    <t>2.1</t>
  </si>
  <si>
    <t>UBND xã Bành Trạch</t>
  </si>
  <si>
    <t>BT</t>
  </si>
  <si>
    <t>2.2</t>
  </si>
  <si>
    <t>UBND xã Đồng Phúc</t>
  </si>
  <si>
    <t>2.3</t>
  </si>
  <si>
    <t>MP</t>
  </si>
  <si>
    <t>2.4</t>
  </si>
  <si>
    <t>PL</t>
  </si>
  <si>
    <t>2.5</t>
  </si>
  <si>
    <t>QK</t>
  </si>
  <si>
    <t>2.6</t>
  </si>
  <si>
    <t>HT</t>
  </si>
  <si>
    <t>II</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</si>
  <si>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</si>
  <si>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</si>
  <si>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ĐP</t>
  </si>
  <si>
    <t xml:space="preserve"> UBND xã Bành Trạch</t>
  </si>
  <si>
    <t>UBND xã Chu Hương</t>
  </si>
  <si>
    <t>CH</t>
  </si>
  <si>
    <t>1.6</t>
  </si>
  <si>
    <t>1.7</t>
  </si>
  <si>
    <t>UBND xã Yến Dương</t>
  </si>
  <si>
    <t>1.8</t>
  </si>
  <si>
    <t>UBND xã Cao Thượng</t>
  </si>
  <si>
    <t>CT</t>
  </si>
  <si>
    <t>1.9</t>
  </si>
  <si>
    <t xml:space="preserve"> Hỗ trợ phát triển sản xuất theo chuỗi giá trị, vùng trồng dược liệu quý, thúc đẩy khởi sự kinh doanh, khởi nghiệp và thu hút đầu tư vùng đồng bào dân tộc thiểu số và miền núi</t>
  </si>
  <si>
    <t>Nội dung số 01: Hỗ trợ phát triển theo chuỗi giá trị</t>
  </si>
  <si>
    <t>Trồng, thâm canh, cải tạo cây hồng không hạt Thôn Khuổi Slẳng, xã Bành Trạch (HTX Kềm Miền)</t>
  </si>
  <si>
    <t>UBND xã Bành Trạch</t>
  </si>
  <si>
    <t>DA hỗ trợ PTSX liên kết theo chuối giá trị chăn nuôi bò sinh sản hôn Nà Tạ, xã Thượng Giáo (HTX Thành Phát)</t>
  </si>
  <si>
    <t>UBND xã Thượng Giáo</t>
  </si>
  <si>
    <t>Dự án hỗ trợ PTSX liên kết theo chuối giá trị chăn nuôi lợn thịt bản địa Thôn Bản Mới, xã Hà Hiệu (HTX Dịch vụ du lịch Lủng Cháng)</t>
  </si>
  <si>
    <t>UBND xã Hà Hiệu</t>
  </si>
  <si>
    <t>Dự án hỗ trợ phát triển sản xuất liên kết theo chuỗi giá trị gắn với tiêu thụ sản phẩm bò sinh sản Thôn Khuổi Luồm, xã Yến Dương (HTX Nhung Lũy)</t>
  </si>
  <si>
    <t>UBND xã Yến Dương</t>
  </si>
  <si>
    <t>Dự án hỗ trợ phát triển sản xuất liên kết theo chuỗi giá trị gắn với tiêu thụ sản phẩm chăn nuôi gà thịt Thôn Khuổi Luồm, xã Yến Dương (HTX Nhung Lũy)</t>
  </si>
  <si>
    <t>Dự án hỗ trợ phát triển sản xuất liên kết theo chuỗi giá trị gắn với tiêu thụ sản phẩm chăn nuôi trâu, bò vỗ béo Thôn Khuổi Trả, xã Phúc Lộc ( HTX NLN tổng hợp Tân Phước)</t>
  </si>
  <si>
    <t>UBND xã Phúc Lộc</t>
  </si>
  <si>
    <t>2.7</t>
  </si>
  <si>
    <t>Dự án hỗ trợ phát triển sản xuất liên kết theo chuỗi giá trị gắn với tiêu thụ sản phẩm dong riềng Thôn Khuổi Trả, xã Phúc Lộc (HTX NLN tổng hợp Tân Phước)</t>
  </si>
  <si>
    <t>2.8</t>
  </si>
  <si>
    <t>Dự án hỗ trợ phát triển sản xuất liên kết theo chuỗi giá trị gắn với tiêu thụ sản phẩm cải tạo, thâm canh cây chè Trung du Xóm Hồng Thái, xã Tân Cương, TP Thái Nguyên (HTX nông nghiệp và dịch vụ Bắc Thái)</t>
  </si>
  <si>
    <t>UBND xã Chu Hương</t>
  </si>
  <si>
    <t>III</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</si>
  <si>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</si>
  <si>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</si>
  <si>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Duy tu, bảo dưỡng cầu treo thôn Pàn Han</t>
  </si>
  <si>
    <t>Duy tu, bảo dưỡng cầu treo thôn Pác Pỉn</t>
  </si>
  <si>
    <t>Sửa chữa đường Nà Nao- Khuổi coóng (địa phận thôn khuổi coóng)</t>
  </si>
  <si>
    <t>Sửa chữa nước sạch thôn Phiêng Kèm</t>
  </si>
  <si>
    <t>3.1</t>
  </si>
  <si>
    <t>Duy tu bảo dường cầu treo thôn Bản Pjàn, xã Quảng Khê</t>
  </si>
  <si>
    <t>UBND xã  Đồng Phúc</t>
  </si>
  <si>
    <t>4.1</t>
  </si>
  <si>
    <t>Sửa chữa các nhà văn hóa thôn ( Nà Khâu, Tẩn Lượt, Nà Thẩu ) xã Đồng Phúc</t>
  </si>
  <si>
    <t>5.1</t>
  </si>
  <si>
    <t>Duy tu, bảo dưỡng đường nội thôn Nà Lườn</t>
  </si>
  <si>
    <t>6.</t>
  </si>
  <si>
    <t>Duy tu, bảo dưỡng đường liên thôn ĐT258-Nà Cà</t>
  </si>
  <si>
    <t>7.1</t>
  </si>
  <si>
    <t>Sửa chữa mương thoát nước và mặt đường tuyến đường Thiêng Điểm- Nà Khao</t>
  </si>
  <si>
    <t>8.1</t>
  </si>
  <si>
    <t xml:space="preserve">Duy tu bảo dưỡng đường Nà Viến - Bản Lạ, xã Yến Dương </t>
  </si>
  <si>
    <t>9.1</t>
  </si>
  <si>
    <t>Sửa chữa đường Tọt Còn, xã Cao Thượng, huyện Ba Bể, tỉnh Bắc Kạn</t>
  </si>
  <si>
    <t>UBND xã Nam Mẫu</t>
  </si>
  <si>
    <t>NM</t>
  </si>
  <si>
    <t>10.1</t>
  </si>
  <si>
    <t>Duy tu đường bê tông nội thôn Bản Cám</t>
  </si>
  <si>
    <t>TG</t>
  </si>
  <si>
    <t>-</t>
  </si>
  <si>
    <t>Thôn Khuổi Slưn</t>
  </si>
  <si>
    <t>11.1</t>
  </si>
  <si>
    <t>Cải tạo, nâng cấp đường liên thôn Khuổi Slưn - Pác Phai - Nà Săm</t>
  </si>
  <si>
    <t>UBND xã Địa Linh</t>
  </si>
  <si>
    <t>ĐL</t>
  </si>
  <si>
    <t>Thôn  Cốc Pái</t>
  </si>
  <si>
    <t>12.1</t>
  </si>
  <si>
    <t>Duy tu bảo dưỡn đường cốc pái- Tiền phong</t>
  </si>
  <si>
    <t>UBND xã Hà Hiệu</t>
  </si>
  <si>
    <t>HH</t>
  </si>
  <si>
    <t>Thôn Đông Đăm</t>
  </si>
  <si>
    <t>13.1</t>
  </si>
  <si>
    <t>Đường Bản Mới - Đông Đăm</t>
  </si>
  <si>
    <t>Thôn Lủng Tráng</t>
  </si>
  <si>
    <t>13.2</t>
  </si>
  <si>
    <t xml:space="preserve">Đường Thôm Lạnh - Lủng Tráng </t>
  </si>
  <si>
    <t>Thôn Nà Dài</t>
  </si>
  <si>
    <t>13.3</t>
  </si>
  <si>
    <t>Đường Nà Vài - Nà Dài</t>
  </si>
  <si>
    <t>UBND xã Khang Ninh</t>
  </si>
  <si>
    <t>KN</t>
  </si>
  <si>
    <t>Thôn Nà Niềng</t>
  </si>
  <si>
    <t>14.1</t>
  </si>
  <si>
    <t>Duy tu, bảo dưỡng đường nội thôn Nà Niềng, xã Khang Ninh</t>
  </si>
  <si>
    <t>IV</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</si>
  <si>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</si>
  <si>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</si>
  <si>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Phòng Giáo dục và Đào tạo</t>
  </si>
  <si>
    <t>Tiểu dự án 2: Bồi dưỡng kiến thức dân tộc; đào tạo dự bị đại học, đại học và sau đại học đáp ứng nhu cầu nhân lực cho vùng đồng bào dân tộc thiểu số và miền núi</t>
  </si>
  <si>
    <t>Phòng Nội vụ</t>
  </si>
  <si>
    <t>Tiểu dự án 3: Dự án phát triển giáo dục nghề nghiệp và giải quyết việc làm cho người lao động vùng dân tộc thiểu số và miền núi</t>
  </si>
  <si>
    <t>Phòng Lao động, Thương binh và Xã hội</t>
  </si>
  <si>
    <t>Tiểu dự án 4: Đào tạo nâng cao năng lực cho cộng đồng và cán bộ triển khai Chương trình ở các cấp</t>
  </si>
  <si>
    <t xml:space="preserve"> </t>
  </si>
  <si>
    <t>Phòng Tài chính- Kế hoạch</t>
  </si>
  <si>
    <t>4.2</t>
  </si>
  <si>
    <t>Phòng Kinh Tế- Hạ tầng</t>
  </si>
  <si>
    <t>4.3</t>
  </si>
  <si>
    <t>Phòng Nông nghiệp và PTNT</t>
  </si>
  <si>
    <t>4.4</t>
  </si>
  <si>
    <t>Phòng Lao động, TB&amp;XH</t>
  </si>
  <si>
    <t>4.5</t>
  </si>
  <si>
    <t>Phòng Văn hóa và Thông tin</t>
  </si>
  <si>
    <t>4.6</t>
  </si>
  <si>
    <t>Trung tâm Dịch vụ nông nghiệp huyện</t>
  </si>
  <si>
    <t>V</t>
  </si>
  <si>
    <t>Dự án 6: Bảo tồn, phát huy giá trị văn hóa truyền thống tốt đẹp của các dân tộc thiểu số gắn với phát triển du lịch</t>
  </si>
  <si>
    <t>Hỗ trợ trang thiết bị cho nhà văn hóa thôn</t>
  </si>
  <si>
    <t>VI</t>
  </si>
  <si>
    <t>Dự án 8: Thực hiện bình đẳng giới và giải quyết những vấn đề cấp thiết đối với phụ nữ và trẻ em</t>
  </si>
  <si>
    <t>Thực hiện bình đẳng giới và giải quyết những vấn đề cấp thiết đối với phụ nữ và trẻ em</t>
  </si>
  <si>
    <t>Hội LHPN huyện</t>
  </si>
  <si>
    <t>YD</t>
  </si>
  <si>
    <t>VII</t>
  </si>
  <si>
    <t>Dự án 9: Đầu tư phát triển nhóm dân tộc thiểu số rất ít người và nhóm dân tộc còn nhiều khó khăn</t>
  </si>
  <si>
    <t>Tiểu dự án 2: Giảm thiểu tình trạng tảo hôn và hôn nhân cận huyết thống trong vùng đồng bào dân tộc thiểu số và miền núi</t>
  </si>
  <si>
    <t xml:space="preserve">Văn phòng HĐND&amp;UBND huyện </t>
  </si>
  <si>
    <t>VIII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</si>
  <si>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</si>
  <si>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t>
  </si>
  <si>
    <t>Nội dung số 01: Biểu dương, tôn vinh điển hình tiên tiến, phát huy vai trò của người có uy tín.</t>
  </si>
  <si>
    <t xml:space="preserve">Nội dung số 02: Truyền thông phục vụ tổ chức triển khai thực hiện Đề án tổng thể và Chương trình mục tiêu quốc gia phát triển kinh tế - xã hội vùng đồng bào dân tộc thiểu số và miền núi giai đoạn 2021-2030 </t>
  </si>
  <si>
    <t>Văn phòng HĐND&amp;UBND huyện</t>
  </si>
  <si>
    <t>Phòng Tư pháp</t>
  </si>
  <si>
    <t>Công an huyện</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</si>
  <si>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</si>
  <si>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</si>
  <si>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Kiểm tra, giám sát và đánh giá kết quả thực hiện Chương trình ở các địa phương</t>
  </si>
  <si>
    <t>3.2</t>
  </si>
  <si>
    <t>UB MTTQVN huyện</t>
  </si>
  <si>
    <t>3.3</t>
  </si>
  <si>
    <t>3.4</t>
  </si>
  <si>
    <t>3.5</t>
  </si>
  <si>
    <t>3.6</t>
  </si>
  <si>
    <t>3.7</t>
  </si>
  <si>
    <t>3.8</t>
  </si>
  <si>
    <t>3.9</t>
  </si>
  <si>
    <t>3.10</t>
  </si>
  <si>
    <t>3.11</t>
  </si>
  <si>
    <t>3.12</t>
  </si>
  <si>
    <t>3.13</t>
  </si>
  <si>
    <t>3.14</t>
  </si>
  <si>
    <t>3.15</t>
  </si>
  <si>
    <t>3.16</t>
  </si>
  <si>
    <t>Tổng vốn giao</t>
  </si>
  <si>
    <t>Phân bổ đợt này</t>
  </si>
  <si>
    <t>chưa phân bổ</t>
  </si>
  <si>
    <t>Phụ lục số: 7</t>
  </si>
  <si>
    <t>(Tổng hợp theo đơn vị, địa phương, lĩnh vực)</t>
  </si>
  <si>
    <t>Đơn vị: nghìn đồng</t>
  </si>
  <si>
    <t>Tên đơn vị, địa phương</t>
  </si>
  <si>
    <t>Dự toán phân bổ năm 2024</t>
  </si>
  <si>
    <t>Ngân sách địa phương đối ứng</t>
  </si>
  <si>
    <t>Tổng số</t>
  </si>
  <si>
    <t>Sự nghiệp GD-ĐT và DN</t>
  </si>
  <si>
    <t>Sự nghiệp văn hóa thông tin</t>
  </si>
  <si>
    <t>Sự nghiệp kinh tế</t>
  </si>
  <si>
    <t>Sự nghiệp Y tế</t>
  </si>
  <si>
    <t>TỔNG CỘNG</t>
  </si>
  <si>
    <t>CẤP HUYỆN</t>
  </si>
  <si>
    <t>Phòng Lao động - TB&amp;XH</t>
  </si>
  <si>
    <t>Phòng Văn hoá - Thông tin</t>
  </si>
  <si>
    <t>Trung tâm Y tế huyện</t>
  </si>
  <si>
    <t xml:space="preserve">Trung tâm GDNN-GDTX </t>
  </si>
  <si>
    <t>CẤP XÃ</t>
  </si>
  <si>
    <t>XÃ CAO THƯỢNG</t>
  </si>
  <si>
    <t>XÃ KHANG NINH</t>
  </si>
  <si>
    <t>XÃ NAM MẪU</t>
  </si>
  <si>
    <t>XÃ QUẢNG  KHÊ</t>
  </si>
  <si>
    <t>XÃ ĐỒNG PHÚC</t>
  </si>
  <si>
    <t>XÃ HOÀNG TRĨ</t>
  </si>
  <si>
    <t>XÃ YẾN DƯƠNG</t>
  </si>
  <si>
    <t>XÃ CHU HƯƠNG</t>
  </si>
  <si>
    <t>XÃ MỸ PHƯƠNG</t>
  </si>
  <si>
    <t>XÃ HÀ HIỆU</t>
  </si>
  <si>
    <t>XÃ PHÚC LỘC</t>
  </si>
  <si>
    <t>Tổng vốn được giao</t>
  </si>
  <si>
    <t>Số phân bổ đợt này</t>
  </si>
  <si>
    <t>Số chưa phân bổ</t>
  </si>
  <si>
    <t>Phụ lục số: 8</t>
  </si>
  <si>
    <t>Tổng hợp thep đơn vị, địa phương và theo lĩnh vực</t>
  </si>
  <si>
    <t>Dự toán phân bổ và giao năm 2024</t>
  </si>
  <si>
    <t>Nguồn Ngân sách Trung ương</t>
  </si>
  <si>
    <t>Nguồn Ngân sách địa phương đối ứng</t>
  </si>
  <si>
    <t>Sự nghiệp phát thanh, truyền hình, thông tấn</t>
  </si>
  <si>
    <t>Sự nghiệp môi trường</t>
  </si>
  <si>
    <t>Quản lý nhà nước, đảng, đoàn thể</t>
  </si>
  <si>
    <t>Sự nghiệp  phát thanh, truyền hình, thông tấn</t>
  </si>
  <si>
    <t>1=2+…+5</t>
  </si>
  <si>
    <t>6=9+..+10</t>
  </si>
  <si>
    <t>11=12+…+15</t>
  </si>
  <si>
    <t>cam kết giải ngân năm 2024</t>
  </si>
  <si>
    <t>Quý I</t>
  </si>
  <si>
    <t>Quý II</t>
  </si>
  <si>
    <t>Quý III</t>
  </si>
  <si>
    <t>Quý IV</t>
  </si>
  <si>
    <t>Cam kết giải ngân năm 2024</t>
  </si>
  <si>
    <t>BIỂU CAM KẾT GIẢI NGÂN KINH PHÍ SỰ NGHIỆP CHƯƠNG TRÌNH MỤC TIÊU QUỐC GIA PHÁT TRIỂN KINH TẾ - XÃ HỘI VÙNG ĐỒNG BÀO DÂN TỘC THIỂU SỐ VÀ MIỀN NÚI NĂM 2024</t>
  </si>
  <si>
    <t>(Kèm theo Quyết định số:          /QĐ-UBND ngày      /01/2024 của UBND huyện Ba Bể)</t>
  </si>
  <si>
    <t>(Kèm theo Quyết định số:      /QĐ-UBND ngày     /01/2024 của UBND huyện Ba Bể)</t>
  </si>
  <si>
    <t>(Kèm theo Quyết định số         /QĐ-UBND ngày     /01/2024 của UBND huyện Ba Bể)</t>
  </si>
  <si>
    <t>BIỂU CAM KẾT GIẢI NGÂN KINH PHÍ SỰ NGHIỆP CHƯƠNG TRÌNH MỤC TIÊU QUỐC GIA XÂY DỰNG NÔNG THÔN MỚI NĂM 2024</t>
  </si>
  <si>
    <t xml:space="preserve">BIỂU CAM KẾT GIẢI NGÂN KINH PHÍ SỰ NGHIỆP CHƯƠNG TRÌNH MỤC TIÊU QUỐC GIA GIẢM NGHÈO BỀN VỮNG NĂM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</si>
</sst>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Yes&quot;;&quot;Yes&quot;;&quot;No&quot;"/>
    <numFmt numFmtId="165" formatCode="_(* #,##0_);_(* \(#,##0\);_(* &quot;-&quot;??_);_(@_)"/>
    <numFmt numFmtId="166" formatCode="_-* #,##0.00\ _₫_-;\-* #,##0.00\ _₫_-;_-* &quot;-&quot;??\ _₫_-;_-@_-"/>
    <numFmt numFmtId="167" formatCode="_-* #,##0\ _₫_-;\-* #,##0\ _₫_-;_-* &quot;-&quot;??\ _₫_-;_-@_-"/>
  </numFmts>
  <fonts count="20" x14ac:knownFonts="1">
    <font>
      <sz val="12"/>
      <color theme="1"/>
      <name val="Times New Roman"/>
      <family val="2"/>
      <charset val="163"/>
    </font>
    <font>
      <sz val="12"/>
      <color theme="1"/>
      <name val="Times New Roman"/>
      <family val="2"/>
    </font>
    <font>
      <sz val="12"/>
      <color theme="1"/>
      <name val="Times New Roman"/>
      <family val="2"/>
    </font>
    <font>
      <sz val="12"/>
      <color theme="1"/>
      <name val="Times New Roman"/>
      <family val="2"/>
      <charset val="163"/>
    </font>
    <font>
      <sz val="12"/>
      <color theme="1"/>
      <name val="Times New Roman"/>
      <family val="1"/>
    </font>
    <font>
      <i/>
      <sz val="12"/>
      <color theme="1"/>
      <name val="Times New Roman"/>
      <family val="1"/>
    </font>
    <font>
      <sz val="12"/>
      <name val="Times New Roman"/>
      <family val="1"/>
    </font>
    <font>
      <b/>
      <sz val="12"/>
      <color theme="1"/>
      <name val="Times New Roman"/>
      <family val="1"/>
    </font>
    <font>
      <i/>
      <sz val="12"/>
      <name val="Times New Roman"/>
      <family val="2"/>
    </font>
    <font>
      <b/>
      <i/>
      <sz val="12"/>
      <color theme="1"/>
      <name val="Times New Roman"/>
      <family val="1"/>
    </font>
    <font>
      <sz val="10"/>
      <name val="Arial"/>
      <family val="2"/>
    </font>
    <font>
      <sz val="10"/>
      <color theme="1"/>
      <name val="Times New Roman"/>
      <family val="1"/>
    </font>
    <font>
      <b/>
      <sz val="10"/>
      <color theme="1"/>
      <name val="Times New Roman"/>
      <family val="1"/>
    </font>
    <font>
      <b/>
      <sz val="14"/>
      <color theme="1"/>
      <name val="Times New Roman"/>
      <family val="1"/>
    </font>
    <font>
      <sz val="11"/>
      <color theme="1"/>
      <name val="Times New Roman"/>
      <family val="1"/>
    </font>
    <font>
      <b/>
      <sz val="13"/>
      <color theme="1"/>
      <name val="Times New Roman"/>
      <family val="1"/>
    </font>
    <font>
      <b/>
      <sz val="12"/>
      <name val="Times New Roman"/>
      <family val="1"/>
    </font>
    <font>
      <b/>
      <sz val="11"/>
      <color theme="1"/>
      <name val="Times New Roman"/>
      <family val="1"/>
    </font>
    <font>
      <b/>
      <i/>
      <sz val="11"/>
      <color theme="1"/>
      <name val="Times New Roman"/>
      <family val="1"/>
    </font>
    <font>
      <i/>
      <sz val="11"/>
      <color theme="1"/>
      <name val="Times New Roman"/>
      <family val="1"/>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166" fontId="3" fillId="0" borderId="0" applyFont="0" applyFill="0" applyBorder="0" applyAlignment="0" applyProtection="0"/>
    <xf numFmtId="0" fontId="6" fillId="0" borderId="0"/>
    <xf numFmtId="164" fontId="2" fillId="0" borderId="0" applyFont="0" applyFill="0" applyBorder="0" applyAlignment="0" applyProtection="0"/>
    <xf numFmtId="0" fontId="10" fillId="0" borderId="0"/>
  </cellStyleXfs>
  <cellXfs count="147">
    <xf numFmtId="0" fontId="0" fillId="0" borderId="0" xfId="0"/>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vertical="center" wrapText="1"/>
    </xf>
    <xf numFmtId="0" fontId="7" fillId="0" borderId="0" xfId="0" applyFont="1" applyAlignment="1">
      <alignment vertical="center"/>
    </xf>
    <xf numFmtId="0" fontId="9" fillId="0" borderId="2" xfId="0" applyFont="1" applyBorder="1" applyAlignment="1">
      <alignment horizontal="center" vertical="center"/>
    </xf>
    <xf numFmtId="0" fontId="9" fillId="0" borderId="2" xfId="0" applyFont="1" applyBorder="1" applyAlignment="1">
      <alignment vertical="center" wrapText="1"/>
    </xf>
    <xf numFmtId="0" fontId="9" fillId="0" borderId="0" xfId="0" applyFont="1" applyAlignment="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3" fontId="9" fillId="0" borderId="0" xfId="0" applyNumberFormat="1" applyFont="1" applyAlignment="1">
      <alignment vertical="center"/>
    </xf>
    <xf numFmtId="0" fontId="5" fillId="0" borderId="2" xfId="0" applyFont="1" applyBorder="1"/>
    <xf numFmtId="0" fontId="9" fillId="0" borderId="2" xfId="0" applyFont="1" applyBorder="1" applyAlignment="1">
      <alignment horizontal="left" vertical="center" wrapText="1"/>
    </xf>
    <xf numFmtId="0" fontId="4" fillId="0" borderId="2" xfId="0" applyFont="1" applyBorder="1" applyAlignment="1">
      <alignment horizontal="left" vertical="center" wrapText="1"/>
    </xf>
    <xf numFmtId="0" fontId="7" fillId="0" borderId="2" xfId="0" applyFont="1" applyBorder="1" applyAlignment="1">
      <alignment horizontal="left" vertical="center" wrapText="1"/>
    </xf>
    <xf numFmtId="0" fontId="4" fillId="0" borderId="2" xfId="0" quotePrefix="1" applyFont="1" applyBorder="1" applyAlignment="1">
      <alignment horizontal="center" vertical="center" wrapText="1"/>
    </xf>
    <xf numFmtId="3" fontId="4" fillId="0" borderId="2" xfId="4" applyNumberFormat="1" applyFont="1" applyBorder="1" applyAlignment="1">
      <alignment vertical="center" wrapText="1"/>
    </xf>
    <xf numFmtId="3" fontId="4" fillId="0" borderId="2" xfId="4" applyNumberFormat="1" applyFont="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Border="1" applyAlignment="1">
      <alignment vertical="center" wrapText="1"/>
    </xf>
    <xf numFmtId="0" fontId="5" fillId="0" borderId="2" xfId="0" applyFont="1" applyBorder="1" applyAlignment="1">
      <alignment horizontal="left" vertical="center" wrapText="1"/>
    </xf>
    <xf numFmtId="3" fontId="5" fillId="0" borderId="2" xfId="0" applyNumberFormat="1"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vertical="center"/>
    </xf>
    <xf numFmtId="0" fontId="5" fillId="0" borderId="2" xfId="0" quotePrefix="1" applyFont="1" applyBorder="1" applyAlignment="1">
      <alignment horizontal="center" vertical="center"/>
    </xf>
    <xf numFmtId="0" fontId="7" fillId="0" borderId="2" xfId="0" applyFont="1" applyBorder="1" applyAlignment="1">
      <alignment vertical="center"/>
    </xf>
    <xf numFmtId="3" fontId="7" fillId="0" borderId="2" xfId="0" applyNumberFormat="1" applyFont="1" applyBorder="1" applyAlignment="1">
      <alignment vertical="center"/>
    </xf>
    <xf numFmtId="0" fontId="5" fillId="0" borderId="2" xfId="0" applyFont="1" applyBorder="1" applyAlignment="1">
      <alignment horizontal="center" vertical="center" wrapText="1"/>
    </xf>
    <xf numFmtId="0" fontId="5" fillId="0" borderId="2" xfId="0" quotePrefix="1" applyFont="1" applyBorder="1" applyAlignment="1">
      <alignment horizontal="center" vertical="center" wrapText="1"/>
    </xf>
    <xf numFmtId="3" fontId="4" fillId="0" borderId="0" xfId="0" applyNumberFormat="1" applyFont="1" applyAlignment="1">
      <alignment vertical="center"/>
    </xf>
    <xf numFmtId="3" fontId="4" fillId="0" borderId="2" xfId="0" applyNumberFormat="1" applyFont="1" applyBorder="1" applyAlignment="1">
      <alignment vertical="center"/>
    </xf>
    <xf numFmtId="167" fontId="11" fillId="0" borderId="2" xfId="1" applyNumberFormat="1" applyFont="1" applyFill="1" applyBorder="1" applyAlignment="1">
      <alignment vertical="center"/>
    </xf>
    <xf numFmtId="167" fontId="12" fillId="0" borderId="2" xfId="1" applyNumberFormat="1" applyFont="1" applyFill="1" applyBorder="1" applyAlignment="1">
      <alignment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center" vertical="center"/>
    </xf>
    <xf numFmtId="3" fontId="5" fillId="0" borderId="0" xfId="0" applyNumberFormat="1" applyFont="1" applyAlignment="1">
      <alignment horizontal="center" vertical="center"/>
    </xf>
    <xf numFmtId="3" fontId="14" fillId="0" borderId="2" xfId="0" applyNumberFormat="1" applyFont="1" applyBorder="1" applyAlignment="1">
      <alignment horizontal="center" vertical="center" wrapText="1"/>
    </xf>
    <xf numFmtId="3" fontId="15" fillId="0" borderId="2" xfId="0" applyNumberFormat="1" applyFont="1" applyBorder="1" applyAlignment="1">
      <alignment vertical="center"/>
    </xf>
    <xf numFmtId="0" fontId="7" fillId="0" borderId="2" xfId="0" applyFont="1" applyBorder="1" applyAlignment="1">
      <alignment horizontal="left" vertical="center"/>
    </xf>
    <xf numFmtId="3" fontId="4" fillId="0" borderId="2" xfId="0" applyNumberFormat="1" applyFont="1" applyBorder="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165" fontId="16" fillId="0" borderId="2" xfId="1" applyNumberFormat="1" applyFont="1" applyFill="1" applyBorder="1" applyAlignment="1">
      <alignment horizontal="center" vertical="center" wrapText="1"/>
    </xf>
    <xf numFmtId="165" fontId="7" fillId="0" borderId="2" xfId="1" applyNumberFormat="1" applyFont="1" applyFill="1" applyBorder="1" applyAlignment="1">
      <alignment horizontal="center" vertical="center" wrapText="1"/>
    </xf>
    <xf numFmtId="165" fontId="4" fillId="0" borderId="2" xfId="1" applyNumberFormat="1" applyFont="1" applyFill="1" applyBorder="1" applyAlignment="1">
      <alignment horizontal="center" vertical="center" wrapText="1"/>
    </xf>
    <xf numFmtId="167" fontId="4" fillId="0" borderId="2" xfId="1" applyNumberFormat="1" applyFont="1" applyFill="1" applyBorder="1" applyAlignment="1">
      <alignment horizontal="center" vertical="center" wrapText="1"/>
    </xf>
    <xf numFmtId="1" fontId="4" fillId="0" borderId="2" xfId="0" applyNumberFormat="1" applyFont="1" applyBorder="1" applyAlignment="1">
      <alignment horizontal="center" vertical="center" wrapText="1"/>
    </xf>
    <xf numFmtId="165" fontId="4" fillId="0" borderId="0" xfId="0" applyNumberFormat="1" applyFont="1" applyAlignment="1">
      <alignment horizontal="center" vertical="center" wrapText="1"/>
    </xf>
    <xf numFmtId="165" fontId="7" fillId="0" borderId="0" xfId="0" applyNumberFormat="1" applyFont="1" applyAlignment="1">
      <alignment horizontal="center" vertical="center" wrapText="1"/>
    </xf>
    <xf numFmtId="3" fontId="9" fillId="2" borderId="0" xfId="0" applyNumberFormat="1" applyFont="1" applyFill="1" applyAlignment="1">
      <alignment vertical="center"/>
    </xf>
    <xf numFmtId="167" fontId="4" fillId="3" borderId="2" xfId="1" applyNumberFormat="1" applyFont="1" applyFill="1" applyBorder="1" applyAlignment="1">
      <alignment vertical="center"/>
    </xf>
    <xf numFmtId="0" fontId="7" fillId="0" borderId="2" xfId="0" applyFont="1" applyBorder="1" applyAlignment="1">
      <alignment horizontal="center" vertical="center"/>
    </xf>
    <xf numFmtId="0" fontId="5" fillId="0" borderId="1" xfId="0" applyFont="1" applyBorder="1" applyAlignment="1">
      <alignment vertical="center"/>
    </xf>
    <xf numFmtId="167" fontId="7" fillId="0" borderId="0" xfId="0" applyNumberFormat="1" applyFont="1" applyAlignment="1">
      <alignment vertical="center"/>
    </xf>
    <xf numFmtId="0" fontId="7"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165" fontId="7" fillId="3" borderId="2" xfId="1"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167" fontId="4" fillId="3" borderId="2" xfId="1" applyNumberFormat="1" applyFont="1" applyFill="1" applyBorder="1" applyAlignment="1">
      <alignment horizontal="center" vertical="center" wrapText="1"/>
    </xf>
    <xf numFmtId="3" fontId="15" fillId="3" borderId="2" xfId="0" applyNumberFormat="1" applyFont="1" applyFill="1" applyBorder="1" applyAlignment="1">
      <alignment vertical="center"/>
    </xf>
    <xf numFmtId="3" fontId="7" fillId="3" borderId="2" xfId="0" applyNumberFormat="1" applyFont="1" applyFill="1" applyBorder="1" applyAlignment="1">
      <alignment vertical="center"/>
    </xf>
    <xf numFmtId="167" fontId="4" fillId="3" borderId="0" xfId="1" applyNumberFormat="1" applyFont="1" applyFill="1" applyAlignment="1">
      <alignment vertical="center"/>
    </xf>
    <xf numFmtId="167" fontId="7" fillId="3" borderId="2" xfId="1" applyNumberFormat="1" applyFont="1" applyFill="1" applyBorder="1" applyAlignment="1">
      <alignment vertical="center"/>
    </xf>
    <xf numFmtId="3" fontId="4" fillId="3" borderId="2" xfId="0" applyNumberFormat="1" applyFont="1" applyFill="1" applyBorder="1" applyAlignment="1">
      <alignment vertical="center"/>
    </xf>
    <xf numFmtId="3" fontId="17" fillId="0" borderId="2" xfId="3" applyNumberFormat="1" applyFont="1" applyFill="1" applyBorder="1" applyAlignment="1">
      <alignment vertical="center"/>
    </xf>
    <xf numFmtId="0" fontId="17" fillId="0" borderId="2" xfId="0" applyFont="1" applyBorder="1" applyAlignment="1">
      <alignment vertical="center" wrapText="1"/>
    </xf>
    <xf numFmtId="0" fontId="14" fillId="0" borderId="0" xfId="0" applyFont="1" applyAlignment="1">
      <alignment vertical="center"/>
    </xf>
    <xf numFmtId="3" fontId="17" fillId="3" borderId="2" xfId="3" applyNumberFormat="1" applyFont="1" applyFill="1" applyBorder="1" applyAlignment="1">
      <alignment vertical="center"/>
    </xf>
    <xf numFmtId="0" fontId="17" fillId="0" borderId="2" xfId="0" applyFont="1" applyBorder="1" applyAlignment="1">
      <alignment horizontal="center" vertical="center" wrapText="1"/>
    </xf>
    <xf numFmtId="0" fontId="17" fillId="0" borderId="0" xfId="0" applyFont="1" applyAlignment="1">
      <alignment vertical="center"/>
    </xf>
    <xf numFmtId="3" fontId="18" fillId="0" borderId="2" xfId="3" applyNumberFormat="1" applyFont="1" applyFill="1" applyBorder="1" applyAlignment="1">
      <alignment vertical="center"/>
    </xf>
    <xf numFmtId="3" fontId="19" fillId="0" borderId="2" xfId="3" applyNumberFormat="1" applyFont="1" applyFill="1" applyBorder="1" applyAlignment="1">
      <alignment vertical="center"/>
    </xf>
    <xf numFmtId="0" fontId="18" fillId="0" borderId="0" xfId="0" applyFont="1" applyAlignment="1">
      <alignment vertical="center"/>
    </xf>
    <xf numFmtId="3" fontId="18" fillId="3" borderId="2" xfId="3" applyNumberFormat="1" applyFont="1" applyFill="1" applyBorder="1" applyAlignment="1">
      <alignment vertical="center"/>
    </xf>
    <xf numFmtId="0" fontId="19" fillId="0" borderId="0" xfId="0" applyFont="1" applyAlignment="1">
      <alignment vertical="center"/>
    </xf>
    <xf numFmtId="167" fontId="19" fillId="3" borderId="2" xfId="1" applyNumberFormat="1" applyFont="1" applyFill="1" applyBorder="1" applyAlignment="1">
      <alignment vertical="center"/>
    </xf>
    <xf numFmtId="3" fontId="19" fillId="0" borderId="0" xfId="0" applyNumberFormat="1" applyFont="1" applyAlignment="1">
      <alignment vertical="center"/>
    </xf>
    <xf numFmtId="165" fontId="19" fillId="0" borderId="0" xfId="0" applyNumberFormat="1" applyFont="1" applyAlignment="1">
      <alignment vertical="center"/>
    </xf>
    <xf numFmtId="167" fontId="17" fillId="3" borderId="2" xfId="1" applyNumberFormat="1" applyFont="1" applyFill="1" applyBorder="1" applyAlignment="1">
      <alignment vertical="center"/>
    </xf>
    <xf numFmtId="165" fontId="17" fillId="3" borderId="2" xfId="1" applyNumberFormat="1" applyFont="1" applyFill="1" applyBorder="1" applyAlignment="1">
      <alignment horizontal="right" vertical="center" wrapText="1"/>
    </xf>
    <xf numFmtId="4" fontId="18" fillId="0" borderId="2" xfId="3" applyNumberFormat="1" applyFont="1" applyFill="1" applyBorder="1" applyAlignment="1">
      <alignment vertical="center"/>
    </xf>
    <xf numFmtId="3" fontId="18" fillId="0" borderId="0" xfId="0" applyNumberFormat="1" applyFont="1" applyAlignment="1">
      <alignment vertical="center"/>
    </xf>
    <xf numFmtId="165" fontId="14" fillId="0" borderId="2" xfId="1" applyNumberFormat="1" applyFont="1" applyFill="1" applyBorder="1" applyAlignment="1">
      <alignment horizontal="right" vertical="center" wrapText="1"/>
    </xf>
    <xf numFmtId="0" fontId="19" fillId="0" borderId="2" xfId="0" applyFont="1" applyBorder="1" applyAlignment="1">
      <alignment vertical="center" wrapText="1"/>
    </xf>
    <xf numFmtId="3" fontId="19" fillId="3" borderId="2" xfId="3" applyNumberFormat="1" applyFont="1" applyFill="1" applyBorder="1" applyAlignment="1">
      <alignment vertical="center"/>
    </xf>
    <xf numFmtId="165" fontId="19" fillId="0" borderId="2" xfId="3" applyNumberFormat="1" applyFont="1" applyFill="1" applyBorder="1" applyAlignment="1">
      <alignment vertical="center"/>
    </xf>
    <xf numFmtId="0" fontId="18" fillId="0" borderId="2" xfId="0" applyFont="1" applyBorder="1" applyAlignment="1">
      <alignment vertical="center" wrapText="1"/>
    </xf>
    <xf numFmtId="165" fontId="17" fillId="0" borderId="2" xfId="1" applyNumberFormat="1" applyFont="1" applyFill="1" applyBorder="1" applyAlignment="1">
      <alignment horizontal="right" vertical="center" wrapText="1"/>
    </xf>
    <xf numFmtId="167" fontId="18" fillId="3" borderId="2" xfId="1" applyNumberFormat="1" applyFont="1" applyFill="1" applyBorder="1" applyAlignment="1">
      <alignment vertical="center"/>
    </xf>
    <xf numFmtId="165" fontId="17" fillId="0" borderId="2" xfId="0" applyNumberFormat="1" applyFont="1" applyBorder="1" applyAlignment="1">
      <alignment horizontal="right" vertical="center" wrapText="1"/>
    </xf>
    <xf numFmtId="167" fontId="18" fillId="0" borderId="0" xfId="0" applyNumberFormat="1" applyFont="1" applyAlignment="1">
      <alignment vertical="center"/>
    </xf>
    <xf numFmtId="165" fontId="17" fillId="3" borderId="2" xfId="0" applyNumberFormat="1" applyFont="1" applyFill="1" applyBorder="1" applyAlignment="1">
      <alignment horizontal="right" vertical="center" wrapText="1"/>
    </xf>
    <xf numFmtId="165" fontId="18" fillId="0" borderId="0" xfId="0" applyNumberFormat="1" applyFont="1" applyAlignment="1">
      <alignment vertical="center"/>
    </xf>
    <xf numFmtId="165" fontId="19" fillId="0" borderId="2" xfId="1" applyNumberFormat="1" applyFont="1" applyFill="1" applyBorder="1" applyAlignment="1">
      <alignment horizontal="right" vertical="center" wrapText="1"/>
    </xf>
    <xf numFmtId="165" fontId="19" fillId="0" borderId="2" xfId="0" applyNumberFormat="1" applyFont="1" applyBorder="1" applyAlignment="1">
      <alignment horizontal="right" vertical="center" wrapText="1"/>
    </xf>
    <xf numFmtId="165" fontId="19" fillId="0" borderId="2" xfId="1" applyNumberFormat="1" applyFont="1" applyFill="1" applyBorder="1" applyAlignment="1">
      <alignment vertical="center"/>
    </xf>
    <xf numFmtId="165" fontId="14" fillId="0" borderId="2" xfId="1" applyNumberFormat="1" applyFont="1" applyFill="1" applyBorder="1" applyAlignment="1">
      <alignment vertical="center" wrapText="1"/>
    </xf>
    <xf numFmtId="165" fontId="17" fillId="0" borderId="2" xfId="1" applyNumberFormat="1" applyFont="1" applyFill="1" applyBorder="1" applyAlignment="1">
      <alignment vertical="center" wrapText="1"/>
    </xf>
    <xf numFmtId="165" fontId="17" fillId="3" borderId="2" xfId="1" applyNumberFormat="1" applyFont="1" applyFill="1" applyBorder="1" applyAlignment="1">
      <alignment vertical="center" wrapText="1"/>
    </xf>
    <xf numFmtId="165" fontId="14" fillId="0" borderId="2" xfId="1" applyNumberFormat="1" applyFont="1" applyFill="1" applyBorder="1" applyAlignment="1">
      <alignment vertical="center"/>
    </xf>
    <xf numFmtId="0" fontId="14" fillId="0" borderId="2" xfId="0" applyFont="1" applyBorder="1" applyAlignment="1">
      <alignment horizontal="center" vertical="center" wrapText="1"/>
    </xf>
    <xf numFmtId="167" fontId="14" fillId="3" borderId="2" xfId="1" applyNumberFormat="1" applyFont="1" applyFill="1" applyBorder="1" applyAlignment="1">
      <alignment vertical="center"/>
    </xf>
    <xf numFmtId="165" fontId="14" fillId="3" borderId="2" xfId="1" applyNumberFormat="1" applyFont="1" applyFill="1" applyBorder="1" applyAlignment="1">
      <alignment horizontal="right" vertical="center" wrapText="1"/>
    </xf>
    <xf numFmtId="0" fontId="14" fillId="0" borderId="2" xfId="0" applyFont="1" applyBorder="1" applyAlignment="1">
      <alignment vertical="center"/>
    </xf>
    <xf numFmtId="165" fontId="19" fillId="3" borderId="2" xfId="3" applyNumberFormat="1" applyFont="1" applyFill="1" applyBorder="1" applyAlignment="1">
      <alignment vertical="center"/>
    </xf>
    <xf numFmtId="0" fontId="19" fillId="0" borderId="2" xfId="0" applyFont="1" applyBorder="1" applyAlignment="1">
      <alignment vertical="center"/>
    </xf>
    <xf numFmtId="0" fontId="14" fillId="0" borderId="2" xfId="0" applyFont="1" applyBorder="1" applyAlignment="1">
      <alignment vertical="center" wrapText="1"/>
    </xf>
    <xf numFmtId="3" fontId="17" fillId="0" borderId="2" xfId="0" applyNumberFormat="1" applyFont="1" applyBorder="1" applyAlignment="1">
      <alignment vertical="center"/>
    </xf>
    <xf numFmtId="3" fontId="17" fillId="3" borderId="2" xfId="0" applyNumberFormat="1" applyFont="1" applyFill="1" applyBorder="1" applyAlignment="1">
      <alignment vertical="center"/>
    </xf>
    <xf numFmtId="3" fontId="14" fillId="0" borderId="0" xfId="0" applyNumberFormat="1" applyFont="1" applyAlignment="1">
      <alignment vertical="center"/>
    </xf>
    <xf numFmtId="3" fontId="14" fillId="0" borderId="2" xfId="0" applyNumberFormat="1" applyFont="1" applyBorder="1" applyAlignment="1">
      <alignment vertical="center"/>
    </xf>
    <xf numFmtId="3" fontId="14" fillId="3" borderId="2" xfId="0" applyNumberFormat="1" applyFont="1" applyFill="1" applyBorder="1" applyAlignment="1">
      <alignment vertical="center"/>
    </xf>
    <xf numFmtId="0" fontId="4" fillId="3" borderId="0" xfId="0" applyFont="1" applyFill="1" applyAlignment="1">
      <alignment vertical="center"/>
    </xf>
    <xf numFmtId="0" fontId="4" fillId="3" borderId="2" xfId="0" applyFont="1" applyFill="1" applyBorder="1" applyAlignment="1">
      <alignment vertical="center"/>
    </xf>
    <xf numFmtId="3" fontId="7" fillId="0" borderId="0" xfId="0" applyNumberFormat="1" applyFont="1" applyAlignment="1">
      <alignment vertical="center"/>
    </xf>
    <xf numFmtId="2" fontId="11" fillId="0" borderId="3" xfId="0" applyNumberFormat="1" applyFont="1" applyBorder="1" applyAlignment="1">
      <alignment horizontal="left" vertical="center" wrapText="1"/>
    </xf>
    <xf numFmtId="3" fontId="11" fillId="0" borderId="4" xfId="0" applyNumberFormat="1" applyFont="1" applyBorder="1" applyAlignment="1">
      <alignment horizontal="right" vertical="center" wrapText="1"/>
    </xf>
    <xf numFmtId="3" fontId="11" fillId="0" borderId="2" xfId="0" applyNumberFormat="1" applyFont="1" applyBorder="1" applyAlignment="1">
      <alignment horizontal="right" vertical="center" wrapText="1"/>
    </xf>
    <xf numFmtId="2" fontId="11" fillId="0" borderId="2" xfId="0" applyNumberFormat="1" applyFont="1" applyBorder="1" applyAlignment="1">
      <alignment horizontal="left" vertical="center" wrapText="1"/>
    </xf>
    <xf numFmtId="0" fontId="7" fillId="3" borderId="2" xfId="0" applyFont="1" applyFill="1" applyBorder="1" applyAlignment="1">
      <alignment horizontal="center" vertical="center"/>
    </xf>
    <xf numFmtId="0" fontId="7" fillId="0" borderId="0" xfId="2" applyFont="1" applyAlignment="1">
      <alignment horizontal="center" vertical="center" wrapText="1"/>
    </xf>
    <xf numFmtId="0" fontId="8" fillId="0" borderId="0" xfId="0" applyFont="1" applyAlignment="1">
      <alignment horizontal="center" vertical="center"/>
    </xf>
    <xf numFmtId="0" fontId="7" fillId="0" borderId="2" xfId="0" applyFont="1" applyBorder="1" applyAlignment="1">
      <alignment horizontal="center" vertical="center"/>
    </xf>
    <xf numFmtId="167" fontId="7" fillId="3" borderId="2" xfId="1" applyNumberFormat="1" applyFont="1" applyFill="1" applyBorder="1" applyAlignment="1">
      <alignment horizontal="center" vertical="center"/>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7"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0" fontId="7" fillId="3" borderId="2" xfId="0" applyFont="1" applyFill="1" applyBorder="1" applyAlignment="1">
      <alignment horizontal="center" vertical="center"/>
    </xf>
    <xf numFmtId="3" fontId="5" fillId="0" borderId="0" xfId="0" applyNumberFormat="1" applyFont="1" applyAlignment="1">
      <alignment horizontal="right" vertical="center"/>
    </xf>
    <xf numFmtId="0" fontId="13" fillId="0" borderId="0" xfId="0" applyFont="1" applyAlignment="1">
      <alignment horizontal="center" vertical="center"/>
    </xf>
    <xf numFmtId="3" fontId="5" fillId="0" borderId="1" xfId="0" applyNumberFormat="1" applyFont="1" applyBorder="1" applyAlignment="1">
      <alignment horizontal="center" vertical="center"/>
    </xf>
    <xf numFmtId="0" fontId="7" fillId="0" borderId="0" xfId="0" applyFont="1" applyAlignment="1">
      <alignment horizontal="center" vertical="center" wrapText="1"/>
    </xf>
    <xf numFmtId="0" fontId="7" fillId="3" borderId="2" xfId="0" applyFont="1" applyFill="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cellXfs>
  <cellStyles count="5">
    <cellStyle name="Bình thường" xfId="0" builtinId="0"/>
    <cellStyle name="Bình thường 2" xfId="2"/>
    <cellStyle name="Comma 3" xfId="3"/>
    <cellStyle name="Dấu_phảy" xfId="1" builtinId="3"/>
    <cellStyle name="Normal_Bieu mau (CV )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bbb/Desktop/VB%20tri&#7875;n%20khai%20cam%20k&#7871;t%20GN%202024/5.PA%20k&#232;m%20Q&#272;%20ph&#226;n%20b&#7893;%20CTMTQG%202024%20H%20Ba%20B&#7875;%20-2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7918;%20LI&#7878;U%20T&#217;NG%202024/CT%20MTQG%202024/PA%20ph&#226;n%20b&#7893;%20MTQG%202024/S&#7921;%20nghi&#7879;p%20GNBV%20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7918;%20LI&#7878;U%20T&#217;NG%202024/CT%20MTQG%202024/PA%20ph&#226;n%20b&#7893;%20MTQG%202024/S&#7921;%20nghi&#7879;p%20NTM%20n&#259;m%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01"/>
      <sheetName val="07"/>
      <sheetName val="SN DTTS TH"/>
      <sheetName val="SN DTTS CT"/>
      <sheetName val="SN giảm nghèoTH"/>
      <sheetName val="SNGN CT"/>
      <sheetName val="SNGN 2.1"/>
      <sheetName val="SNGN 2.2"/>
      <sheetName val="SNGN 2.3"/>
      <sheetName val="SNGN 2.4"/>
      <sheetName val="SNGN 2.5"/>
      <sheetName val="SN NTM"/>
      <sheetName val="SN NTM THEO ND"/>
      <sheetName val="SN NTM THEO LV"/>
      <sheetName val="ĐT DTTS"/>
      <sheetName val="ĐT NT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01. TH các ĐV"/>
      <sheetName val="Biểu 02 TH theo DA"/>
      <sheetName val="2.1 DA2"/>
      <sheetName val="2.2 DA 3YT"/>
      <sheetName val="Biểu 2.3 DA4"/>
      <sheetName val="Biểu 2.4 DA6"/>
      <sheetName val="Biểu 2.5 (DA7)"/>
    </sheetNames>
    <sheetDataSet>
      <sheetData sheetId="0" refreshError="1">
        <row r="11">
          <cell r="J11">
            <v>130000</v>
          </cell>
          <cell r="O11">
            <v>4000</v>
          </cell>
        </row>
        <row r="12">
          <cell r="K12">
            <v>369000</v>
          </cell>
          <cell r="P12">
            <v>11000</v>
          </cell>
        </row>
      </sheetData>
      <sheetData sheetId="1" refreshError="1"/>
      <sheetData sheetId="2" refreshError="1">
        <row r="9">
          <cell r="F9">
            <v>4882000</v>
          </cell>
        </row>
        <row r="11">
          <cell r="I11">
            <v>330000</v>
          </cell>
          <cell r="J11">
            <v>16000</v>
          </cell>
        </row>
        <row r="12">
          <cell r="I12">
            <v>290000</v>
          </cell>
          <cell r="J12">
            <v>10000</v>
          </cell>
        </row>
        <row r="13">
          <cell r="I13">
            <v>452000</v>
          </cell>
          <cell r="J13">
            <v>10000</v>
          </cell>
        </row>
        <row r="14">
          <cell r="I14">
            <v>390000</v>
          </cell>
          <cell r="J14">
            <v>10000</v>
          </cell>
        </row>
        <row r="15">
          <cell r="I15">
            <v>240000</v>
          </cell>
          <cell r="J15">
            <v>10000</v>
          </cell>
        </row>
        <row r="16">
          <cell r="I16">
            <v>400000</v>
          </cell>
          <cell r="J16">
            <v>10000</v>
          </cell>
        </row>
        <row r="17">
          <cell r="I17">
            <v>780000</v>
          </cell>
          <cell r="J17">
            <v>20000</v>
          </cell>
        </row>
        <row r="18">
          <cell r="I18">
            <v>340000</v>
          </cell>
          <cell r="J18">
            <v>10000</v>
          </cell>
        </row>
        <row r="19">
          <cell r="I19">
            <v>290000</v>
          </cell>
          <cell r="J19">
            <v>10000</v>
          </cell>
        </row>
        <row r="20">
          <cell r="I20">
            <v>580000</v>
          </cell>
          <cell r="J20">
            <v>20000</v>
          </cell>
        </row>
        <row r="21">
          <cell r="I21">
            <v>790000</v>
          </cell>
          <cell r="J21">
            <v>20000</v>
          </cell>
        </row>
      </sheetData>
      <sheetData sheetId="3" refreshError="1">
        <row r="11">
          <cell r="H11">
            <v>728000</v>
          </cell>
          <cell r="I11">
            <v>22000</v>
          </cell>
        </row>
      </sheetData>
      <sheetData sheetId="4" refreshError="1">
        <row r="11">
          <cell r="G11">
            <v>0</v>
          </cell>
        </row>
        <row r="12">
          <cell r="M12">
            <v>941000</v>
          </cell>
          <cell r="N12">
            <v>28000</v>
          </cell>
        </row>
        <row r="13">
          <cell r="D13">
            <v>2229000</v>
          </cell>
          <cell r="E13">
            <v>67000</v>
          </cell>
        </row>
      </sheetData>
      <sheetData sheetId="5" refreshError="1">
        <row r="10">
          <cell r="G10">
            <v>130000</v>
          </cell>
        </row>
        <row r="11">
          <cell r="J11">
            <v>226000</v>
          </cell>
          <cell r="K11">
            <v>7000</v>
          </cell>
        </row>
      </sheetData>
      <sheetData sheetId="6" refreshError="1">
        <row r="10">
          <cell r="G10">
            <v>659000</v>
          </cell>
        </row>
        <row r="11">
          <cell r="D11">
            <v>1055000</v>
          </cell>
          <cell r="E11">
            <v>32000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01"/>
      <sheetName val="Biểu 02"/>
      <sheetName val="Biểu 01 (2)"/>
    </sheetNames>
    <sheetDataSet>
      <sheetData sheetId="0" refreshError="1"/>
      <sheetData sheetId="1" refreshError="1">
        <row r="12">
          <cell r="B12" t="str">
            <v>Phòng Nông nghiệp và PTNT</v>
          </cell>
          <cell r="J12">
            <v>488000</v>
          </cell>
          <cell r="K12">
            <v>24000</v>
          </cell>
          <cell r="M12">
            <v>191000</v>
          </cell>
          <cell r="N12">
            <v>9000</v>
          </cell>
          <cell r="S12">
            <v>105000</v>
          </cell>
          <cell r="T12">
            <v>5000</v>
          </cell>
        </row>
        <row r="13">
          <cell r="B13" t="str">
            <v>UBND xã Yến Dương</v>
          </cell>
          <cell r="G13">
            <v>166500</v>
          </cell>
          <cell r="H13">
            <v>8500</v>
          </cell>
        </row>
        <row r="14">
          <cell r="B14" t="str">
            <v>UBND xã Hà Hiệu</v>
          </cell>
        </row>
        <row r="15">
          <cell r="B15" t="str">
            <v>UBND xã Khang Ninh</v>
          </cell>
          <cell r="P15">
            <v>286000</v>
          </cell>
          <cell r="Q15">
            <v>14000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8"/>
  <sheetViews>
    <sheetView topLeftCell="A2" zoomScale="128" zoomScaleNormal="128" workbookViewId="0">
      <selection activeCell="S10" sqref="S10"/>
    </sheetView>
  </sheetViews>
  <sheetFormatPr defaultColWidth="8.125" defaultRowHeight="15.75" x14ac:dyDescent="0.25"/>
  <cols>
    <col min="1" max="1" width="4.875" style="1" customWidth="1"/>
    <col min="2" max="2" width="33.75" style="1" customWidth="1"/>
    <col min="3" max="3" width="10.75" style="1" customWidth="1"/>
    <col min="4" max="4" width="12.875" style="1" hidden="1" customWidth="1"/>
    <col min="5" max="5" width="0.25" style="1" customWidth="1"/>
    <col min="6" max="6" width="9.625" style="1" customWidth="1"/>
    <col min="7" max="7" width="0" style="1" hidden="1" customWidth="1"/>
    <col min="8" max="8" width="8.5" style="1" hidden="1" customWidth="1"/>
    <col min="9" max="9" width="13.5" style="1" hidden="1" customWidth="1"/>
    <col min="10" max="13" width="0" style="1" hidden="1" customWidth="1"/>
    <col min="14" max="14" width="9" style="68" customWidth="1"/>
    <col min="15" max="15" width="10.125" style="68" customWidth="1"/>
    <col min="16" max="16" width="11.375" style="68" customWidth="1"/>
    <col min="17" max="17" width="10.375" style="68" customWidth="1"/>
    <col min="18" max="18" width="0.375" style="1" customWidth="1"/>
    <col min="19" max="19" width="12.875" style="1" bestFit="1" customWidth="1"/>
    <col min="20" max="16384" width="8.125" style="1"/>
  </cols>
  <sheetData>
    <row r="1" spans="1:20" hidden="1" x14ac:dyDescent="0.25">
      <c r="F1" s="2" t="s">
        <v>132</v>
      </c>
    </row>
    <row r="2" spans="1:20" ht="48.6" customHeight="1" x14ac:dyDescent="0.25">
      <c r="A2" s="127" t="s">
        <v>236</v>
      </c>
      <c r="B2" s="127"/>
      <c r="C2" s="127"/>
      <c r="D2" s="127"/>
      <c r="E2" s="127"/>
      <c r="F2" s="127"/>
      <c r="G2" s="127"/>
      <c r="H2" s="127"/>
      <c r="I2" s="127"/>
      <c r="J2" s="127"/>
      <c r="K2" s="127"/>
      <c r="L2" s="127"/>
      <c r="M2" s="127"/>
      <c r="N2" s="127"/>
      <c r="O2" s="127"/>
      <c r="P2" s="127"/>
      <c r="Q2" s="127"/>
    </row>
    <row r="3" spans="1:20" x14ac:dyDescent="0.25">
      <c r="A3" s="128" t="s">
        <v>237</v>
      </c>
      <c r="B3" s="128"/>
      <c r="C3" s="128"/>
      <c r="D3" s="128"/>
      <c r="E3" s="128"/>
      <c r="F3" s="128"/>
      <c r="G3" s="128"/>
      <c r="H3" s="128"/>
      <c r="I3" s="128"/>
      <c r="J3" s="128"/>
      <c r="K3" s="128"/>
      <c r="L3" s="128"/>
      <c r="M3" s="128"/>
      <c r="N3" s="128"/>
      <c r="O3" s="128"/>
      <c r="P3" s="128"/>
      <c r="Q3" s="128"/>
      <c r="R3" s="3"/>
      <c r="S3" s="3"/>
      <c r="T3" s="3"/>
    </row>
    <row r="4" spans="1:20" x14ac:dyDescent="0.25">
      <c r="E4" s="58" t="s">
        <v>0</v>
      </c>
      <c r="F4" s="58"/>
    </row>
    <row r="5" spans="1:20" ht="23.45" customHeight="1" x14ac:dyDescent="0.25">
      <c r="A5" s="131" t="s">
        <v>1</v>
      </c>
      <c r="B5" s="131" t="s">
        <v>2</v>
      </c>
      <c r="C5" s="131" t="s">
        <v>3</v>
      </c>
      <c r="D5" s="131" t="s">
        <v>4</v>
      </c>
      <c r="E5" s="131"/>
      <c r="F5" s="131" t="s">
        <v>132</v>
      </c>
      <c r="N5" s="130" t="s">
        <v>230</v>
      </c>
      <c r="O5" s="130"/>
      <c r="P5" s="130"/>
      <c r="Q5" s="130"/>
    </row>
    <row r="6" spans="1:20" ht="29.1" customHeight="1" x14ac:dyDescent="0.25">
      <c r="A6" s="131"/>
      <c r="B6" s="131"/>
      <c r="C6" s="131"/>
      <c r="D6" s="4" t="s">
        <v>5</v>
      </c>
      <c r="E6" s="4" t="s">
        <v>6</v>
      </c>
      <c r="F6" s="131"/>
      <c r="N6" s="69" t="s">
        <v>231</v>
      </c>
      <c r="O6" s="69" t="s">
        <v>232</v>
      </c>
      <c r="P6" s="69" t="s">
        <v>233</v>
      </c>
      <c r="Q6" s="69" t="s">
        <v>234</v>
      </c>
    </row>
    <row r="7" spans="1:20" hidden="1" x14ac:dyDescent="0.25">
      <c r="A7" s="5" t="s">
        <v>7</v>
      </c>
      <c r="B7" s="5" t="s">
        <v>8</v>
      </c>
      <c r="C7" s="5" t="s">
        <v>9</v>
      </c>
      <c r="D7" s="5">
        <v>2</v>
      </c>
      <c r="E7" s="5">
        <v>3</v>
      </c>
      <c r="F7" s="5" t="s">
        <v>10</v>
      </c>
      <c r="N7" s="56">
        <v>4</v>
      </c>
      <c r="O7" s="56">
        <v>5</v>
      </c>
      <c r="P7" s="56">
        <v>6</v>
      </c>
      <c r="Q7" s="56">
        <v>7</v>
      </c>
    </row>
    <row r="8" spans="1:20" x14ac:dyDescent="0.25">
      <c r="A8" s="129" t="s">
        <v>11</v>
      </c>
      <c r="B8" s="129"/>
      <c r="C8" s="71">
        <f>D8+E8</f>
        <v>34735000</v>
      </c>
      <c r="D8" s="71">
        <f>D9+D23+D44+D84+D95+D97+D114+D119</f>
        <v>33003000</v>
      </c>
      <c r="E8" s="71">
        <f>E9+E23+E44+E84+E95+E97+E114+E119</f>
        <v>1732000</v>
      </c>
      <c r="F8" s="72"/>
      <c r="G8" s="73"/>
      <c r="H8" s="73"/>
      <c r="I8" s="73"/>
      <c r="J8" s="73"/>
      <c r="K8" s="73"/>
      <c r="L8" s="73"/>
      <c r="M8" s="73"/>
      <c r="N8" s="74">
        <f>N9+N23+N44+N84+N95+N97+N114+N119</f>
        <v>111000</v>
      </c>
      <c r="O8" s="74">
        <f t="shared" ref="O8:P8" si="0">O9+O23+O44+O84+O95+O97+O114+O119</f>
        <v>5784000</v>
      </c>
      <c r="P8" s="74">
        <f t="shared" si="0"/>
        <v>11337000</v>
      </c>
      <c r="Q8" s="74">
        <f>Q9+Q23+Q44+Q84+Q95+Q97+Q114+Q119</f>
        <v>17503000</v>
      </c>
      <c r="S8" s="33" t="s">
        <v>132</v>
      </c>
    </row>
    <row r="9" spans="1:20" s="8" customFormat="1" ht="47.25" x14ac:dyDescent="0.25">
      <c r="A9" s="6" t="s">
        <v>12</v>
      </c>
      <c r="B9" s="7" t="s">
        <v>13</v>
      </c>
      <c r="C9" s="71">
        <f>D9+E9</f>
        <v>749000</v>
      </c>
      <c r="D9" s="71">
        <f>D10+D16</f>
        <v>713000</v>
      </c>
      <c r="E9" s="71">
        <f>E10+E16</f>
        <v>36000</v>
      </c>
      <c r="F9" s="75"/>
      <c r="G9" s="76"/>
      <c r="H9" s="76"/>
      <c r="I9" s="76"/>
      <c r="J9" s="76"/>
      <c r="K9" s="76"/>
      <c r="L9" s="76"/>
      <c r="M9" s="76"/>
      <c r="N9" s="74">
        <f>N10+N16</f>
        <v>0</v>
      </c>
      <c r="O9" s="74">
        <f t="shared" ref="O9:Q9" si="1">O10+O16</f>
        <v>147000</v>
      </c>
      <c r="P9" s="74">
        <f>P10+P16</f>
        <v>602000</v>
      </c>
      <c r="Q9" s="74">
        <f t="shared" si="1"/>
        <v>0</v>
      </c>
      <c r="R9" s="55">
        <f>Q9+P9+O9+N9</f>
        <v>749000</v>
      </c>
    </row>
    <row r="10" spans="1:20" s="11" customFormat="1" ht="78.75" x14ac:dyDescent="0.25">
      <c r="A10" s="9">
        <v>1</v>
      </c>
      <c r="B10" s="10" t="s">
        <v>14</v>
      </c>
      <c r="C10" s="77">
        <f>D10+E10</f>
        <v>516000</v>
      </c>
      <c r="D10" s="77">
        <f>D11+D12+D13+D14+D15</f>
        <v>491000</v>
      </c>
      <c r="E10" s="77">
        <f>E11+E12+E13+E14+E15</f>
        <v>25000</v>
      </c>
      <c r="F10" s="78"/>
      <c r="G10" s="79"/>
      <c r="H10" s="79"/>
      <c r="I10" s="79"/>
      <c r="J10" s="79"/>
      <c r="K10" s="79"/>
      <c r="L10" s="79"/>
      <c r="M10" s="79"/>
      <c r="N10" s="80">
        <f>N11+N12+N13+N14+N15</f>
        <v>0</v>
      </c>
      <c r="O10" s="80">
        <f t="shared" ref="O10:Q10" si="2">O11+O12+O13+O14+O15</f>
        <v>70000</v>
      </c>
      <c r="P10" s="80">
        <f t="shared" si="2"/>
        <v>446000</v>
      </c>
      <c r="Q10" s="80">
        <f t="shared" si="2"/>
        <v>0</v>
      </c>
      <c r="R10" s="55">
        <f>Q10+P10+O10+N10</f>
        <v>516000</v>
      </c>
    </row>
    <row r="11" spans="1:20" s="2" customFormat="1" x14ac:dyDescent="0.25">
      <c r="A11" s="12" t="s">
        <v>15</v>
      </c>
      <c r="B11" s="13" t="s">
        <v>16</v>
      </c>
      <c r="C11" s="78">
        <f>D11+E11</f>
        <v>90000</v>
      </c>
      <c r="D11" s="78">
        <v>86000</v>
      </c>
      <c r="E11" s="78">
        <v>4000</v>
      </c>
      <c r="F11" s="78"/>
      <c r="G11" s="81"/>
      <c r="H11" s="81"/>
      <c r="I11" s="81"/>
      <c r="J11" s="81"/>
      <c r="K11" s="81"/>
      <c r="L11" s="81"/>
      <c r="M11" s="81"/>
      <c r="N11" s="82"/>
      <c r="O11" s="82"/>
      <c r="P11" s="82">
        <f>C11</f>
        <v>90000</v>
      </c>
      <c r="Q11" s="82"/>
    </row>
    <row r="12" spans="1:20" s="2" customFormat="1" x14ac:dyDescent="0.25">
      <c r="A12" s="12" t="s">
        <v>17</v>
      </c>
      <c r="B12" s="13" t="s">
        <v>18</v>
      </c>
      <c r="C12" s="78">
        <f t="shared" ref="C12:C15" si="3">D12+E12</f>
        <v>90000</v>
      </c>
      <c r="D12" s="78">
        <v>86000</v>
      </c>
      <c r="E12" s="78">
        <v>4000</v>
      </c>
      <c r="F12" s="78"/>
      <c r="G12" s="81"/>
      <c r="H12" s="81"/>
      <c r="I12" s="81"/>
      <c r="J12" s="81"/>
      <c r="K12" s="81"/>
      <c r="L12" s="81"/>
      <c r="M12" s="81"/>
      <c r="N12" s="82"/>
      <c r="O12" s="82"/>
      <c r="P12" s="82">
        <f>C12</f>
        <v>90000</v>
      </c>
      <c r="Q12" s="82"/>
    </row>
    <row r="13" spans="1:20" s="2" customFormat="1" x14ac:dyDescent="0.25">
      <c r="A13" s="12" t="s">
        <v>19</v>
      </c>
      <c r="B13" s="13" t="s">
        <v>20</v>
      </c>
      <c r="C13" s="78">
        <f t="shared" si="3"/>
        <v>70000</v>
      </c>
      <c r="D13" s="78">
        <v>67000</v>
      </c>
      <c r="E13" s="78">
        <v>3000</v>
      </c>
      <c r="F13" s="78"/>
      <c r="G13" s="81"/>
      <c r="H13" s="81"/>
      <c r="I13" s="81"/>
      <c r="J13" s="81"/>
      <c r="K13" s="81"/>
      <c r="L13" s="81"/>
      <c r="M13" s="81"/>
      <c r="N13" s="82"/>
      <c r="O13" s="82">
        <f>C13</f>
        <v>70000</v>
      </c>
      <c r="P13" s="82"/>
      <c r="Q13" s="82"/>
    </row>
    <row r="14" spans="1:20" s="2" customFormat="1" x14ac:dyDescent="0.25">
      <c r="A14" s="12" t="s">
        <v>21</v>
      </c>
      <c r="B14" s="13" t="s">
        <v>22</v>
      </c>
      <c r="C14" s="78">
        <f t="shared" si="3"/>
        <v>60000</v>
      </c>
      <c r="D14" s="78">
        <v>57000</v>
      </c>
      <c r="E14" s="78">
        <v>3000</v>
      </c>
      <c r="F14" s="78"/>
      <c r="G14" s="81"/>
      <c r="H14" s="81"/>
      <c r="I14" s="81"/>
      <c r="J14" s="81"/>
      <c r="K14" s="81"/>
      <c r="L14" s="81"/>
      <c r="M14" s="81"/>
      <c r="N14" s="82"/>
      <c r="O14" s="82"/>
      <c r="P14" s="82">
        <f>C14</f>
        <v>60000</v>
      </c>
      <c r="Q14" s="82"/>
    </row>
    <row r="15" spans="1:20" s="2" customFormat="1" x14ac:dyDescent="0.25">
      <c r="A15" s="12" t="s">
        <v>23</v>
      </c>
      <c r="B15" s="13" t="s">
        <v>24</v>
      </c>
      <c r="C15" s="78">
        <f t="shared" si="3"/>
        <v>206000</v>
      </c>
      <c r="D15" s="78">
        <v>195000</v>
      </c>
      <c r="E15" s="78">
        <v>11000</v>
      </c>
      <c r="F15" s="78"/>
      <c r="G15" s="81"/>
      <c r="H15" s="81"/>
      <c r="I15" s="81"/>
      <c r="J15" s="81"/>
      <c r="K15" s="81"/>
      <c r="L15" s="81"/>
      <c r="M15" s="81"/>
      <c r="N15" s="82"/>
      <c r="O15" s="82"/>
      <c r="P15" s="82">
        <f>C15</f>
        <v>206000</v>
      </c>
      <c r="Q15" s="82"/>
    </row>
    <row r="16" spans="1:20" s="11" customFormat="1" ht="78.75" x14ac:dyDescent="0.25">
      <c r="A16" s="9">
        <v>2</v>
      </c>
      <c r="B16" s="10" t="s">
        <v>25</v>
      </c>
      <c r="C16" s="77">
        <f>D16+E16</f>
        <v>233000</v>
      </c>
      <c r="D16" s="77">
        <f>D17+D18+D19+D20+D21+D22</f>
        <v>222000</v>
      </c>
      <c r="E16" s="77">
        <f>E17+E18+E19+E20+E21+E22</f>
        <v>11000</v>
      </c>
      <c r="F16" s="78"/>
      <c r="G16" s="79"/>
      <c r="H16" s="79"/>
      <c r="I16" s="79"/>
      <c r="J16" s="79"/>
      <c r="K16" s="79"/>
      <c r="L16" s="79"/>
      <c r="M16" s="79"/>
      <c r="N16" s="80">
        <f>N17+N18+N19+N20+N21+N22</f>
        <v>0</v>
      </c>
      <c r="O16" s="80">
        <f t="shared" ref="O16:Q16" si="4">O17+O18+O19+O20+O21+O22</f>
        <v>77000</v>
      </c>
      <c r="P16" s="80">
        <f>P17+P18+P19+P20+P21+P22</f>
        <v>156000</v>
      </c>
      <c r="Q16" s="80">
        <f t="shared" si="4"/>
        <v>0</v>
      </c>
      <c r="R16" s="55">
        <f>Q16+P16+O16+N16</f>
        <v>233000</v>
      </c>
    </row>
    <row r="17" spans="1:19" s="2" customFormat="1" ht="20.45" customHeight="1" x14ac:dyDescent="0.25">
      <c r="A17" s="12" t="s">
        <v>26</v>
      </c>
      <c r="B17" s="13" t="s">
        <v>27</v>
      </c>
      <c r="C17" s="78">
        <f>D17+E17</f>
        <v>27000</v>
      </c>
      <c r="D17" s="78">
        <v>26000</v>
      </c>
      <c r="E17" s="78">
        <v>1000</v>
      </c>
      <c r="F17" s="78"/>
      <c r="G17" s="81"/>
      <c r="H17" s="81"/>
      <c r="I17" s="83">
        <f>C17+C28+C100+C131+C46</f>
        <v>1472000</v>
      </c>
      <c r="J17" s="81" t="s">
        <v>28</v>
      </c>
      <c r="K17" s="81"/>
      <c r="L17" s="81"/>
      <c r="M17" s="81"/>
      <c r="N17" s="82"/>
      <c r="O17" s="82"/>
      <c r="P17" s="82">
        <f>C17</f>
        <v>27000</v>
      </c>
      <c r="Q17" s="82"/>
    </row>
    <row r="18" spans="1:19" s="2" customFormat="1" ht="20.45" customHeight="1" x14ac:dyDescent="0.25">
      <c r="A18" s="12" t="s">
        <v>29</v>
      </c>
      <c r="B18" s="13" t="s">
        <v>30</v>
      </c>
      <c r="C18" s="78">
        <f t="shared" ref="C18:C22" si="5">D18+E18</f>
        <v>15000</v>
      </c>
      <c r="D18" s="78">
        <v>14000</v>
      </c>
      <c r="E18" s="78">
        <v>1000</v>
      </c>
      <c r="F18" s="78"/>
      <c r="G18" s="81"/>
      <c r="H18" s="81"/>
      <c r="I18" s="81"/>
      <c r="J18" s="81"/>
      <c r="K18" s="81"/>
      <c r="L18" s="81"/>
      <c r="M18" s="81"/>
      <c r="N18" s="82"/>
      <c r="O18" s="82"/>
      <c r="P18" s="82">
        <f>C18</f>
        <v>15000</v>
      </c>
      <c r="Q18" s="82"/>
    </row>
    <row r="19" spans="1:19" s="2" customFormat="1" ht="20.45" customHeight="1" x14ac:dyDescent="0.25">
      <c r="A19" s="12" t="s">
        <v>31</v>
      </c>
      <c r="B19" s="13" t="s">
        <v>18</v>
      </c>
      <c r="C19" s="78">
        <f t="shared" si="5"/>
        <v>75000</v>
      </c>
      <c r="D19" s="78">
        <v>71000</v>
      </c>
      <c r="E19" s="78">
        <v>4000</v>
      </c>
      <c r="F19" s="78"/>
      <c r="G19" s="81"/>
      <c r="H19" s="81"/>
      <c r="I19" s="84">
        <f>C12+C19+C33+C58+C104+C135</f>
        <v>1828000</v>
      </c>
      <c r="J19" s="81" t="s">
        <v>32</v>
      </c>
      <c r="K19" s="81"/>
      <c r="L19" s="81"/>
      <c r="M19" s="81"/>
      <c r="N19" s="82"/>
      <c r="O19" s="82"/>
      <c r="P19" s="82">
        <f>C19</f>
        <v>75000</v>
      </c>
      <c r="Q19" s="82"/>
    </row>
    <row r="20" spans="1:19" s="2" customFormat="1" ht="20.45" customHeight="1" x14ac:dyDescent="0.25">
      <c r="A20" s="12" t="s">
        <v>33</v>
      </c>
      <c r="B20" s="13" t="s">
        <v>20</v>
      </c>
      <c r="C20" s="78">
        <f t="shared" si="5"/>
        <v>77000</v>
      </c>
      <c r="D20" s="78">
        <v>74000</v>
      </c>
      <c r="E20" s="78">
        <v>3000</v>
      </c>
      <c r="F20" s="78"/>
      <c r="G20" s="81"/>
      <c r="H20" s="81"/>
      <c r="I20" s="84">
        <f>C13+C20+C30+C60+C106+C137</f>
        <v>1168000</v>
      </c>
      <c r="J20" s="81" t="s">
        <v>34</v>
      </c>
      <c r="K20" s="81"/>
      <c r="L20" s="81"/>
      <c r="M20" s="81"/>
      <c r="N20" s="82"/>
      <c r="O20" s="82">
        <f>C20</f>
        <v>77000</v>
      </c>
      <c r="P20" s="82"/>
      <c r="Q20" s="82"/>
    </row>
    <row r="21" spans="1:19" s="2" customFormat="1" ht="20.45" customHeight="1" x14ac:dyDescent="0.25">
      <c r="A21" s="12" t="s">
        <v>35</v>
      </c>
      <c r="B21" s="13" t="s">
        <v>16</v>
      </c>
      <c r="C21" s="78">
        <f t="shared" si="5"/>
        <v>27000</v>
      </c>
      <c r="D21" s="78">
        <v>26000</v>
      </c>
      <c r="E21" s="78">
        <v>1000</v>
      </c>
      <c r="F21" s="78"/>
      <c r="G21" s="81"/>
      <c r="H21" s="81"/>
      <c r="I21" s="84">
        <f>C11+C21+C26+C52+C107+C117+C138</f>
        <v>1417000</v>
      </c>
      <c r="J21" s="81" t="s">
        <v>36</v>
      </c>
      <c r="K21" s="81"/>
      <c r="L21" s="81"/>
      <c r="M21" s="81"/>
      <c r="N21" s="82"/>
      <c r="O21" s="82"/>
      <c r="P21" s="82">
        <f>C21</f>
        <v>27000</v>
      </c>
      <c r="Q21" s="82"/>
    </row>
    <row r="22" spans="1:19" s="2" customFormat="1" ht="20.45" customHeight="1" x14ac:dyDescent="0.25">
      <c r="A22" s="12" t="s">
        <v>37</v>
      </c>
      <c r="B22" s="13" t="s">
        <v>22</v>
      </c>
      <c r="C22" s="78">
        <f t="shared" si="5"/>
        <v>12000</v>
      </c>
      <c r="D22" s="78">
        <v>11000</v>
      </c>
      <c r="E22" s="78">
        <v>1000</v>
      </c>
      <c r="F22" s="78"/>
      <c r="G22" s="81"/>
      <c r="H22" s="81"/>
      <c r="I22" s="84">
        <f>C14+C22+C27+C56+C110+C141</f>
        <v>1408000</v>
      </c>
      <c r="J22" s="81" t="s">
        <v>38</v>
      </c>
      <c r="K22" s="81"/>
      <c r="L22" s="81"/>
      <c r="M22" s="81"/>
      <c r="N22" s="82"/>
      <c r="O22" s="82"/>
      <c r="P22" s="82">
        <f>C22</f>
        <v>12000</v>
      </c>
      <c r="Q22" s="82"/>
    </row>
    <row r="23" spans="1:19" s="8" customFormat="1" ht="63" x14ac:dyDescent="0.25">
      <c r="A23" s="6" t="s">
        <v>39</v>
      </c>
      <c r="B23" s="7" t="s">
        <v>40</v>
      </c>
      <c r="C23" s="71">
        <f>+D23+E23</f>
        <v>16107000</v>
      </c>
      <c r="D23" s="71">
        <f>+D24+D34</f>
        <v>15318000</v>
      </c>
      <c r="E23" s="71">
        <f>E24+E34</f>
        <v>789000</v>
      </c>
      <c r="F23" s="72"/>
      <c r="G23" s="76"/>
      <c r="H23" s="76"/>
      <c r="I23" s="76"/>
      <c r="J23" s="76"/>
      <c r="K23" s="76"/>
      <c r="L23" s="76"/>
      <c r="M23" s="76"/>
      <c r="N23" s="85">
        <f>N24+N34</f>
        <v>0</v>
      </c>
      <c r="O23" s="86">
        <f t="shared" ref="O23:Q23" si="6">O24+O34</f>
        <v>1500000</v>
      </c>
      <c r="P23" s="86">
        <f t="shared" si="6"/>
        <v>3985000</v>
      </c>
      <c r="Q23" s="86">
        <f t="shared" si="6"/>
        <v>10622000</v>
      </c>
      <c r="S23" s="59" t="s">
        <v>132</v>
      </c>
    </row>
    <row r="24" spans="1:19" s="11" customFormat="1" ht="63" x14ac:dyDescent="0.25">
      <c r="A24" s="9">
        <v>1</v>
      </c>
      <c r="B24" s="10" t="s">
        <v>41</v>
      </c>
      <c r="C24" s="77">
        <f>C25+C26+C27+C28+C29+C30+C31+C32+C33</f>
        <v>8094000</v>
      </c>
      <c r="D24" s="77">
        <f>D25+D26+D27+D28+D29+D30+D31+D32+D33</f>
        <v>8094000</v>
      </c>
      <c r="E24" s="77"/>
      <c r="F24" s="77"/>
      <c r="G24" s="79"/>
      <c r="H24" s="87"/>
      <c r="I24" s="88"/>
      <c r="J24" s="79"/>
      <c r="K24" s="79"/>
      <c r="L24" s="79"/>
      <c r="M24" s="79"/>
      <c r="N24" s="80">
        <f>N25+N26+N27+N28+N29+N30+N31+N32+N33</f>
        <v>0</v>
      </c>
      <c r="O24" s="80">
        <f t="shared" ref="O24:Q24" si="7">O25+O26+O27+O28+O29+O30+O31+O32+O33</f>
        <v>1200000</v>
      </c>
      <c r="P24" s="80">
        <f t="shared" si="7"/>
        <v>1100000</v>
      </c>
      <c r="Q24" s="80">
        <f t="shared" si="7"/>
        <v>5794000</v>
      </c>
      <c r="R24" s="55">
        <f>Q24+P24+O24+N24</f>
        <v>8094000</v>
      </c>
    </row>
    <row r="25" spans="1:19" s="2" customFormat="1" ht="20.100000000000001" customHeight="1" x14ac:dyDescent="0.25">
      <c r="A25" s="12" t="s">
        <v>15</v>
      </c>
      <c r="B25" s="15" t="s">
        <v>30</v>
      </c>
      <c r="C25" s="78">
        <f>D25</f>
        <v>1709000</v>
      </c>
      <c r="D25" s="89">
        <v>1709000</v>
      </c>
      <c r="E25" s="78"/>
      <c r="F25" s="90"/>
      <c r="G25" s="81"/>
      <c r="H25" s="81"/>
      <c r="I25" s="83">
        <f>C18+C25+C108+C139</f>
        <v>1892000</v>
      </c>
      <c r="J25" s="81" t="s">
        <v>42</v>
      </c>
      <c r="K25" s="81"/>
      <c r="L25" s="81"/>
      <c r="M25" s="81"/>
      <c r="N25" s="82"/>
      <c r="O25" s="82"/>
      <c r="P25" s="82"/>
      <c r="Q25" s="91">
        <f>C25</f>
        <v>1709000</v>
      </c>
    </row>
    <row r="26" spans="1:19" s="2" customFormat="1" ht="20.100000000000001" customHeight="1" x14ac:dyDescent="0.25">
      <c r="A26" s="12" t="s">
        <v>17</v>
      </c>
      <c r="B26" s="15" t="s">
        <v>16</v>
      </c>
      <c r="C26" s="78">
        <f t="shared" ref="C26:C33" si="8">D26</f>
        <v>848000</v>
      </c>
      <c r="D26" s="89">
        <v>848000</v>
      </c>
      <c r="E26" s="78"/>
      <c r="F26" s="90"/>
      <c r="G26" s="81"/>
      <c r="H26" s="81"/>
      <c r="I26" s="81"/>
      <c r="J26" s="81"/>
      <c r="K26" s="81"/>
      <c r="L26" s="81"/>
      <c r="M26" s="81"/>
      <c r="N26" s="82"/>
      <c r="O26" s="82">
        <v>300000</v>
      </c>
      <c r="P26" s="82">
        <v>200000</v>
      </c>
      <c r="Q26" s="82">
        <f>C26-O26-P26</f>
        <v>348000</v>
      </c>
    </row>
    <row r="27" spans="1:19" s="2" customFormat="1" ht="20.100000000000001" customHeight="1" x14ac:dyDescent="0.25">
      <c r="A27" s="12" t="s">
        <v>19</v>
      </c>
      <c r="B27" s="15" t="s">
        <v>22</v>
      </c>
      <c r="C27" s="78">
        <f t="shared" si="8"/>
        <v>1013000</v>
      </c>
      <c r="D27" s="92">
        <v>1013000</v>
      </c>
      <c r="E27" s="78"/>
      <c r="F27" s="90"/>
      <c r="G27" s="81"/>
      <c r="H27" s="81"/>
      <c r="I27" s="81"/>
      <c r="J27" s="81"/>
      <c r="K27" s="81"/>
      <c r="L27" s="81"/>
      <c r="M27" s="81"/>
      <c r="N27" s="82"/>
      <c r="O27" s="82">
        <v>500000</v>
      </c>
      <c r="P27" s="82">
        <v>300000</v>
      </c>
      <c r="Q27" s="82">
        <f>C27-O27-P27</f>
        <v>213000</v>
      </c>
    </row>
    <row r="28" spans="1:19" s="2" customFormat="1" ht="20.100000000000001" customHeight="1" x14ac:dyDescent="0.25">
      <c r="A28" s="12" t="s">
        <v>21</v>
      </c>
      <c r="B28" s="15" t="s">
        <v>43</v>
      </c>
      <c r="C28" s="78">
        <f t="shared" si="8"/>
        <v>1051000</v>
      </c>
      <c r="D28" s="92">
        <v>1051000</v>
      </c>
      <c r="E28" s="78"/>
      <c r="F28" s="90"/>
      <c r="G28" s="81"/>
      <c r="H28" s="81"/>
      <c r="I28" s="81"/>
      <c r="J28" s="81"/>
      <c r="K28" s="81"/>
      <c r="L28" s="81"/>
      <c r="M28" s="81"/>
      <c r="N28" s="82"/>
      <c r="O28" s="82">
        <v>0</v>
      </c>
      <c r="P28" s="82">
        <v>0</v>
      </c>
      <c r="Q28" s="91">
        <f>C28</f>
        <v>1051000</v>
      </c>
    </row>
    <row r="29" spans="1:19" s="2" customFormat="1" ht="20.100000000000001" customHeight="1" x14ac:dyDescent="0.25">
      <c r="A29" s="12" t="s">
        <v>23</v>
      </c>
      <c r="B29" s="15" t="s">
        <v>44</v>
      </c>
      <c r="C29" s="78">
        <f t="shared" si="8"/>
        <v>610000</v>
      </c>
      <c r="D29" s="92">
        <v>610000</v>
      </c>
      <c r="E29" s="78"/>
      <c r="F29" s="90"/>
      <c r="G29" s="81"/>
      <c r="H29" s="81"/>
      <c r="I29" s="84">
        <f>C29+C49+C102+C133</f>
        <v>1016000</v>
      </c>
      <c r="J29" s="81" t="s">
        <v>45</v>
      </c>
      <c r="K29" s="81"/>
      <c r="L29" s="81"/>
      <c r="M29" s="81"/>
      <c r="N29" s="82"/>
      <c r="O29" s="82"/>
      <c r="P29" s="82"/>
      <c r="Q29" s="82">
        <f>C29</f>
        <v>610000</v>
      </c>
    </row>
    <row r="30" spans="1:19" s="2" customFormat="1" ht="20.100000000000001" customHeight="1" x14ac:dyDescent="0.25">
      <c r="A30" s="12" t="s">
        <v>46</v>
      </c>
      <c r="B30" s="15" t="s">
        <v>20</v>
      </c>
      <c r="C30" s="78">
        <f t="shared" si="8"/>
        <v>610000</v>
      </c>
      <c r="D30" s="89">
        <v>610000</v>
      </c>
      <c r="E30" s="78"/>
      <c r="F30" s="90"/>
      <c r="G30" s="81"/>
      <c r="H30" s="81"/>
      <c r="I30" s="81"/>
      <c r="J30" s="81"/>
      <c r="K30" s="81"/>
      <c r="L30" s="81"/>
      <c r="M30" s="81"/>
      <c r="N30" s="82"/>
      <c r="O30" s="82"/>
      <c r="P30" s="82"/>
      <c r="Q30" s="82">
        <f>C30</f>
        <v>610000</v>
      </c>
    </row>
    <row r="31" spans="1:19" s="2" customFormat="1" ht="20.100000000000001" customHeight="1" x14ac:dyDescent="0.25">
      <c r="A31" s="12" t="s">
        <v>47</v>
      </c>
      <c r="B31" s="15" t="s">
        <v>48</v>
      </c>
      <c r="C31" s="78">
        <f t="shared" si="8"/>
        <v>683000</v>
      </c>
      <c r="D31" s="89">
        <v>683000</v>
      </c>
      <c r="E31" s="78"/>
      <c r="F31" s="90"/>
      <c r="G31" s="81"/>
      <c r="H31" s="81"/>
      <c r="I31" s="81"/>
      <c r="J31" s="81"/>
      <c r="K31" s="81"/>
      <c r="L31" s="81"/>
      <c r="M31" s="81"/>
      <c r="N31" s="82"/>
      <c r="O31" s="82"/>
      <c r="P31" s="82"/>
      <c r="Q31" s="82">
        <f>C31</f>
        <v>683000</v>
      </c>
    </row>
    <row r="32" spans="1:19" s="2" customFormat="1" ht="20.100000000000001" customHeight="1" x14ac:dyDescent="0.25">
      <c r="A32" s="12" t="s">
        <v>49</v>
      </c>
      <c r="B32" s="15" t="s">
        <v>50</v>
      </c>
      <c r="C32" s="78">
        <f t="shared" si="8"/>
        <v>331000</v>
      </c>
      <c r="D32" s="89">
        <v>331000</v>
      </c>
      <c r="E32" s="78"/>
      <c r="F32" s="90"/>
      <c r="G32" s="81"/>
      <c r="H32" s="81"/>
      <c r="I32" s="84">
        <f>C32+C101+C132+C64</f>
        <v>685000</v>
      </c>
      <c r="J32" s="81" t="s">
        <v>51</v>
      </c>
      <c r="K32" s="81"/>
      <c r="L32" s="81"/>
      <c r="M32" s="81"/>
      <c r="N32" s="82"/>
      <c r="O32" s="82">
        <v>100000</v>
      </c>
      <c r="P32" s="82">
        <v>100000</v>
      </c>
      <c r="Q32" s="82">
        <v>131000</v>
      </c>
    </row>
    <row r="33" spans="1:18" s="2" customFormat="1" ht="20.100000000000001" customHeight="1" x14ac:dyDescent="0.25">
      <c r="A33" s="12" t="s">
        <v>52</v>
      </c>
      <c r="B33" s="15" t="s">
        <v>18</v>
      </c>
      <c r="C33" s="78">
        <f t="shared" si="8"/>
        <v>1239000</v>
      </c>
      <c r="D33" s="89">
        <v>1239000</v>
      </c>
      <c r="E33" s="78"/>
      <c r="F33" s="90"/>
      <c r="G33" s="81"/>
      <c r="H33" s="81"/>
      <c r="I33" s="81"/>
      <c r="J33" s="81"/>
      <c r="K33" s="81"/>
      <c r="L33" s="81"/>
      <c r="M33" s="81"/>
      <c r="N33" s="82"/>
      <c r="O33" s="82">
        <v>300000</v>
      </c>
      <c r="P33" s="82">
        <v>500000</v>
      </c>
      <c r="Q33" s="82">
        <f>C33-O33-P33</f>
        <v>439000</v>
      </c>
    </row>
    <row r="34" spans="1:18" s="11" customFormat="1" ht="78.75" x14ac:dyDescent="0.25">
      <c r="A34" s="9">
        <v>2</v>
      </c>
      <c r="B34" s="10" t="s">
        <v>53</v>
      </c>
      <c r="C34" s="77">
        <f>C35</f>
        <v>8013000</v>
      </c>
      <c r="D34" s="77">
        <f t="shared" ref="D34" si="9">D35</f>
        <v>7224000</v>
      </c>
      <c r="E34" s="77">
        <f>E35</f>
        <v>789000</v>
      </c>
      <c r="F34" s="93"/>
      <c r="G34" s="79"/>
      <c r="H34" s="79"/>
      <c r="I34" s="79"/>
      <c r="J34" s="79"/>
      <c r="K34" s="79"/>
      <c r="L34" s="79"/>
      <c r="M34" s="79"/>
      <c r="N34" s="80">
        <f>N35</f>
        <v>0</v>
      </c>
      <c r="O34" s="80">
        <f t="shared" ref="O34:Q34" si="10">O35</f>
        <v>300000</v>
      </c>
      <c r="P34" s="80">
        <f t="shared" si="10"/>
        <v>2885000</v>
      </c>
      <c r="Q34" s="80">
        <f t="shared" si="10"/>
        <v>4828000</v>
      </c>
      <c r="R34" s="55">
        <f>Q34+P34+O34+N34</f>
        <v>8013000</v>
      </c>
    </row>
    <row r="35" spans="1:18" s="2" customFormat="1" ht="31.5" x14ac:dyDescent="0.25">
      <c r="A35" s="12"/>
      <c r="B35" s="16" t="s">
        <v>54</v>
      </c>
      <c r="C35" s="78">
        <f>C36+C37+C38+C39+C40+C41+C42+C43</f>
        <v>8013000</v>
      </c>
      <c r="D35" s="78">
        <f>D36+D37+D38+D39+D40+D41+D42+D43</f>
        <v>7224000</v>
      </c>
      <c r="E35" s="78">
        <f>E36+E37+E38+E39+E40+E41+E42+E43</f>
        <v>789000</v>
      </c>
      <c r="F35" s="90"/>
      <c r="G35" s="81"/>
      <c r="H35" s="81"/>
      <c r="I35" s="81"/>
      <c r="J35" s="81"/>
      <c r="K35" s="81"/>
      <c r="L35" s="81"/>
      <c r="M35" s="81"/>
      <c r="N35" s="91">
        <f>N36+N37+N38+N39+N40+N41+N42+N43</f>
        <v>0</v>
      </c>
      <c r="O35" s="91">
        <f t="shared" ref="O35:P35" si="11">O36+O37+O38+O39+O40+O41+O42+O43</f>
        <v>300000</v>
      </c>
      <c r="P35" s="91">
        <f t="shared" si="11"/>
        <v>2885000</v>
      </c>
      <c r="Q35" s="91">
        <f>Q36+Q37+Q38+Q39+Q40+Q41+Q42+Q43</f>
        <v>4828000</v>
      </c>
      <c r="R35" s="55">
        <f>Q35+P35+O35+N35</f>
        <v>8013000</v>
      </c>
    </row>
    <row r="36" spans="1:18" s="2" customFormat="1" ht="47.25" x14ac:dyDescent="0.25">
      <c r="A36" s="12" t="s">
        <v>26</v>
      </c>
      <c r="B36" s="17" t="s">
        <v>55</v>
      </c>
      <c r="C36" s="78">
        <f t="shared" ref="C36:C43" si="12">D36+E36</f>
        <v>408000</v>
      </c>
      <c r="D36" s="78">
        <v>368000</v>
      </c>
      <c r="E36" s="78">
        <v>40000</v>
      </c>
      <c r="F36" s="90" t="s">
        <v>56</v>
      </c>
      <c r="G36" s="81"/>
      <c r="H36" s="81"/>
      <c r="I36" s="81"/>
      <c r="J36" s="81"/>
      <c r="K36" s="81"/>
      <c r="L36" s="81"/>
      <c r="M36" s="81"/>
      <c r="N36" s="82"/>
      <c r="O36" s="82"/>
      <c r="P36" s="82">
        <v>0</v>
      </c>
      <c r="Q36" s="82">
        <f>C36</f>
        <v>408000</v>
      </c>
    </row>
    <row r="37" spans="1:18" s="2" customFormat="1" ht="47.25" x14ac:dyDescent="0.25">
      <c r="A37" s="12" t="s">
        <v>29</v>
      </c>
      <c r="B37" s="17" t="s">
        <v>57</v>
      </c>
      <c r="C37" s="78">
        <f t="shared" si="12"/>
        <v>1185000</v>
      </c>
      <c r="D37" s="78">
        <v>1068000</v>
      </c>
      <c r="E37" s="78">
        <v>117000</v>
      </c>
      <c r="F37" s="90" t="s">
        <v>58</v>
      </c>
      <c r="G37" s="81"/>
      <c r="H37" s="81"/>
      <c r="I37" s="81"/>
      <c r="J37" s="81"/>
      <c r="K37" s="81"/>
      <c r="L37" s="81"/>
      <c r="M37" s="81"/>
      <c r="N37" s="82"/>
      <c r="O37" s="82">
        <v>300000</v>
      </c>
      <c r="P37" s="82">
        <v>800000</v>
      </c>
      <c r="Q37" s="82">
        <f>C37-O37-P37</f>
        <v>85000</v>
      </c>
    </row>
    <row r="38" spans="1:18" s="2" customFormat="1" ht="63" x14ac:dyDescent="0.25">
      <c r="A38" s="12" t="s">
        <v>31</v>
      </c>
      <c r="B38" s="17" t="s">
        <v>59</v>
      </c>
      <c r="C38" s="78">
        <f t="shared" si="12"/>
        <v>430000</v>
      </c>
      <c r="D38" s="78">
        <v>388000</v>
      </c>
      <c r="E38" s="78">
        <v>42000</v>
      </c>
      <c r="F38" s="90" t="s">
        <v>60</v>
      </c>
      <c r="G38" s="81"/>
      <c r="H38" s="81"/>
      <c r="I38" s="81"/>
      <c r="J38" s="81"/>
      <c r="K38" s="81"/>
      <c r="L38" s="81"/>
      <c r="M38" s="81"/>
      <c r="N38" s="82"/>
      <c r="O38" s="82"/>
      <c r="P38" s="82"/>
      <c r="Q38" s="82">
        <f>C38</f>
        <v>430000</v>
      </c>
    </row>
    <row r="39" spans="1:18" s="2" customFormat="1" ht="63" x14ac:dyDescent="0.25">
      <c r="A39" s="12" t="s">
        <v>33</v>
      </c>
      <c r="B39" s="17" t="s">
        <v>61</v>
      </c>
      <c r="C39" s="78">
        <f t="shared" si="12"/>
        <v>2800000</v>
      </c>
      <c r="D39" s="78">
        <v>2524000</v>
      </c>
      <c r="E39" s="78">
        <v>276000</v>
      </c>
      <c r="F39" s="90" t="s">
        <v>62</v>
      </c>
      <c r="G39" s="81"/>
      <c r="H39" s="81"/>
      <c r="I39" s="81"/>
      <c r="J39" s="81"/>
      <c r="K39" s="81"/>
      <c r="L39" s="81"/>
      <c r="M39" s="81"/>
      <c r="N39" s="82"/>
      <c r="O39" s="82"/>
      <c r="P39" s="82">
        <f>C39/2</f>
        <v>1400000</v>
      </c>
      <c r="Q39" s="91">
        <f>C39-P39</f>
        <v>1400000</v>
      </c>
    </row>
    <row r="40" spans="1:18" s="2" customFormat="1" ht="63" x14ac:dyDescent="0.25">
      <c r="A40" s="12" t="s">
        <v>35</v>
      </c>
      <c r="B40" s="17" t="s">
        <v>63</v>
      </c>
      <c r="C40" s="78">
        <f t="shared" si="12"/>
        <v>1370000</v>
      </c>
      <c r="D40" s="78">
        <v>1235000</v>
      </c>
      <c r="E40" s="78">
        <v>135000</v>
      </c>
      <c r="F40" s="90" t="s">
        <v>62</v>
      </c>
      <c r="G40" s="81"/>
      <c r="H40" s="81"/>
      <c r="I40" s="81"/>
      <c r="J40" s="81"/>
      <c r="K40" s="81"/>
      <c r="L40" s="81"/>
      <c r="M40" s="81"/>
      <c r="N40" s="82"/>
      <c r="O40" s="82"/>
      <c r="P40" s="82">
        <f>C40/2</f>
        <v>685000</v>
      </c>
      <c r="Q40" s="82">
        <f>C40-P40</f>
        <v>685000</v>
      </c>
    </row>
    <row r="41" spans="1:18" s="2" customFormat="1" ht="78.75" x14ac:dyDescent="0.25">
      <c r="A41" s="12" t="s">
        <v>37</v>
      </c>
      <c r="B41" s="17" t="s">
        <v>64</v>
      </c>
      <c r="C41" s="78">
        <f t="shared" si="12"/>
        <v>420000</v>
      </c>
      <c r="D41" s="78">
        <v>379000</v>
      </c>
      <c r="E41" s="78">
        <v>41000</v>
      </c>
      <c r="F41" s="90" t="s">
        <v>65</v>
      </c>
      <c r="G41" s="81"/>
      <c r="H41" s="81"/>
      <c r="I41" s="81"/>
      <c r="J41" s="81"/>
      <c r="K41" s="81"/>
      <c r="L41" s="81"/>
      <c r="M41" s="81"/>
      <c r="N41" s="82"/>
      <c r="O41" s="82"/>
      <c r="P41" s="82"/>
      <c r="Q41" s="82">
        <f>C41</f>
        <v>420000</v>
      </c>
    </row>
    <row r="42" spans="1:18" s="2" customFormat="1" ht="63" x14ac:dyDescent="0.25">
      <c r="A42" s="12" t="s">
        <v>66</v>
      </c>
      <c r="B42" s="17" t="s">
        <v>67</v>
      </c>
      <c r="C42" s="78">
        <f t="shared" si="12"/>
        <v>950000</v>
      </c>
      <c r="D42" s="78">
        <v>856000</v>
      </c>
      <c r="E42" s="78">
        <v>94000</v>
      </c>
      <c r="F42" s="90" t="s">
        <v>65</v>
      </c>
      <c r="G42" s="81"/>
      <c r="H42" s="81"/>
      <c r="I42" s="81"/>
      <c r="J42" s="81"/>
      <c r="K42" s="81"/>
      <c r="L42" s="81"/>
      <c r="M42" s="81"/>
      <c r="N42" s="82"/>
      <c r="O42" s="82"/>
      <c r="P42" s="82"/>
      <c r="Q42" s="82">
        <f>C42</f>
        <v>950000</v>
      </c>
    </row>
    <row r="43" spans="1:18" s="2" customFormat="1" ht="94.5" x14ac:dyDescent="0.25">
      <c r="A43" s="12" t="s">
        <v>68</v>
      </c>
      <c r="B43" s="17" t="s">
        <v>69</v>
      </c>
      <c r="C43" s="78">
        <f t="shared" si="12"/>
        <v>450000</v>
      </c>
      <c r="D43" s="78">
        <v>406000</v>
      </c>
      <c r="E43" s="78">
        <v>44000</v>
      </c>
      <c r="F43" s="90" t="s">
        <v>70</v>
      </c>
      <c r="G43" s="81"/>
      <c r="H43" s="81"/>
      <c r="I43" s="81"/>
      <c r="J43" s="81"/>
      <c r="K43" s="81"/>
      <c r="L43" s="81"/>
      <c r="M43" s="81"/>
      <c r="N43" s="82"/>
      <c r="O43" s="82"/>
      <c r="P43" s="82"/>
      <c r="Q43" s="82">
        <f>C43</f>
        <v>450000</v>
      </c>
    </row>
    <row r="44" spans="1:18" s="11" customFormat="1" ht="78.75" x14ac:dyDescent="0.25">
      <c r="A44" s="9" t="s">
        <v>71</v>
      </c>
      <c r="B44" s="7" t="s">
        <v>72</v>
      </c>
      <c r="C44" s="77">
        <f>+D44+E44</f>
        <v>3099000</v>
      </c>
      <c r="D44" s="77">
        <f>+D45</f>
        <v>2951000</v>
      </c>
      <c r="E44" s="77">
        <f>+E45</f>
        <v>148000</v>
      </c>
      <c r="F44" s="93"/>
      <c r="G44" s="79"/>
      <c r="H44" s="79"/>
      <c r="I44" s="79"/>
      <c r="J44" s="79"/>
      <c r="K44" s="79"/>
      <c r="L44" s="79"/>
      <c r="M44" s="79"/>
      <c r="N44" s="80">
        <f>+N45</f>
        <v>0</v>
      </c>
      <c r="O44" s="80">
        <f t="shared" ref="O44:Q44" si="13">+O45</f>
        <v>1102000</v>
      </c>
      <c r="P44" s="80">
        <f t="shared" si="13"/>
        <v>1902000</v>
      </c>
      <c r="Q44" s="80">
        <f t="shared" si="13"/>
        <v>95000</v>
      </c>
      <c r="R44" s="55">
        <f>Q44+P44+O44+N44</f>
        <v>3099000</v>
      </c>
    </row>
    <row r="45" spans="1:18" s="2" customFormat="1" ht="63" x14ac:dyDescent="0.25">
      <c r="A45" s="12"/>
      <c r="B45" s="13" t="s">
        <v>73</v>
      </c>
      <c r="C45" s="78">
        <f>+D45+E45</f>
        <v>3099000</v>
      </c>
      <c r="D45" s="78">
        <f>+D46+D49+D52+D54+D56+D58+D60+D62+D64+D66+D68+D71+D74+D81</f>
        <v>2951000</v>
      </c>
      <c r="E45" s="78">
        <f>+E46+E49+E52+E54+E56+E58+E60+E62+E64+E66+E68+E71+E74+E81</f>
        <v>148000</v>
      </c>
      <c r="F45" s="90"/>
      <c r="G45" s="81"/>
      <c r="H45" s="81"/>
      <c r="I45" s="81"/>
      <c r="J45" s="81"/>
      <c r="K45" s="81"/>
      <c r="L45" s="81"/>
      <c r="M45" s="81"/>
      <c r="N45" s="91">
        <f>+N46+N49+N52+N54+N56+N58+N60+N62+N64+N66+N68+N71+N74+N81</f>
        <v>0</v>
      </c>
      <c r="O45" s="91">
        <f>+O46+O49+O52+O54+O56+O58+O60+O62+O64+O66+O68+O71+O74+O81</f>
        <v>1102000</v>
      </c>
      <c r="P45" s="91">
        <f t="shared" ref="P45:Q45" si="14">+P46+P49+P52+P54+P56+P58+P60+P62+P64+P66+P68+P71+P74+P81</f>
        <v>1902000</v>
      </c>
      <c r="Q45" s="91">
        <f t="shared" si="14"/>
        <v>95000</v>
      </c>
      <c r="R45" s="55">
        <f>Q45+P45+O45+N45</f>
        <v>3099000</v>
      </c>
    </row>
    <row r="46" spans="1:18" s="11" customFormat="1" ht="19.350000000000001" customHeight="1" x14ac:dyDescent="0.25">
      <c r="A46" s="4">
        <v>1</v>
      </c>
      <c r="B46" s="18" t="s">
        <v>27</v>
      </c>
      <c r="C46" s="94">
        <f t="shared" ref="C46:C68" si="15">D46+E46</f>
        <v>236000</v>
      </c>
      <c r="D46" s="94">
        <f>D47+D48</f>
        <v>225000</v>
      </c>
      <c r="E46" s="94">
        <f>E47+E48</f>
        <v>11000</v>
      </c>
      <c r="F46" s="93"/>
      <c r="G46" s="79"/>
      <c r="H46" s="79"/>
      <c r="I46" s="79"/>
      <c r="J46" s="79"/>
      <c r="K46" s="79"/>
      <c r="L46" s="79"/>
      <c r="M46" s="79"/>
      <c r="N46" s="86">
        <f>N47+N48</f>
        <v>0</v>
      </c>
      <c r="O46" s="86">
        <f t="shared" ref="O46:Q46" si="16">O47+O48</f>
        <v>0</v>
      </c>
      <c r="P46" s="86">
        <f t="shared" si="16"/>
        <v>236000</v>
      </c>
      <c r="Q46" s="86">
        <f t="shared" si="16"/>
        <v>0</v>
      </c>
    </row>
    <row r="47" spans="1:18" s="11" customFormat="1" x14ac:dyDescent="0.25">
      <c r="A47" s="19" t="s">
        <v>15</v>
      </c>
      <c r="B47" s="17" t="s">
        <v>74</v>
      </c>
      <c r="C47" s="92">
        <f t="shared" si="15"/>
        <v>105000</v>
      </c>
      <c r="D47" s="92">
        <v>100000</v>
      </c>
      <c r="E47" s="92">
        <v>5000</v>
      </c>
      <c r="F47" s="93"/>
      <c r="G47" s="79"/>
      <c r="H47" s="79"/>
      <c r="I47" s="79"/>
      <c r="J47" s="79"/>
      <c r="K47" s="79"/>
      <c r="L47" s="79"/>
      <c r="M47" s="79"/>
      <c r="N47" s="95"/>
      <c r="O47" s="95">
        <v>0</v>
      </c>
      <c r="P47" s="95">
        <f>C47</f>
        <v>105000</v>
      </c>
      <c r="Q47" s="95"/>
    </row>
    <row r="48" spans="1:18" s="11" customFormat="1" ht="19.350000000000001" customHeight="1" x14ac:dyDescent="0.25">
      <c r="A48" s="19" t="s">
        <v>17</v>
      </c>
      <c r="B48" s="20" t="s">
        <v>75</v>
      </c>
      <c r="C48" s="92">
        <f t="shared" si="15"/>
        <v>131000</v>
      </c>
      <c r="D48" s="92">
        <v>125000</v>
      </c>
      <c r="E48" s="92">
        <v>6000</v>
      </c>
      <c r="F48" s="93"/>
      <c r="G48" s="79"/>
      <c r="H48" s="79"/>
      <c r="I48" s="79"/>
      <c r="J48" s="79"/>
      <c r="K48" s="79"/>
      <c r="L48" s="79"/>
      <c r="M48" s="79"/>
      <c r="N48" s="95"/>
      <c r="O48" s="95">
        <v>0</v>
      </c>
      <c r="P48" s="95">
        <f>C48</f>
        <v>131000</v>
      </c>
      <c r="Q48" s="95"/>
    </row>
    <row r="49" spans="1:17" s="11" customFormat="1" ht="20.100000000000001" customHeight="1" x14ac:dyDescent="0.25">
      <c r="A49" s="4">
        <v>2</v>
      </c>
      <c r="B49" s="18" t="s">
        <v>44</v>
      </c>
      <c r="C49" s="94">
        <f t="shared" si="15"/>
        <v>238000</v>
      </c>
      <c r="D49" s="94">
        <f>D50+D51</f>
        <v>226000</v>
      </c>
      <c r="E49" s="94">
        <f>E50+E51</f>
        <v>12000</v>
      </c>
      <c r="F49" s="93"/>
      <c r="G49" s="79"/>
      <c r="H49" s="79"/>
      <c r="I49" s="79"/>
      <c r="J49" s="79"/>
      <c r="K49" s="79"/>
      <c r="L49" s="79"/>
      <c r="M49" s="79"/>
      <c r="N49" s="86">
        <f>N50+N51</f>
        <v>0</v>
      </c>
      <c r="O49" s="86">
        <f t="shared" ref="O49:Q49" si="17">O50+O51</f>
        <v>238000</v>
      </c>
      <c r="P49" s="86">
        <f t="shared" si="17"/>
        <v>0</v>
      </c>
      <c r="Q49" s="86">
        <f t="shared" si="17"/>
        <v>0</v>
      </c>
    </row>
    <row r="50" spans="1:17" s="11" customFormat="1" ht="31.5" x14ac:dyDescent="0.25">
      <c r="A50" s="5" t="s">
        <v>26</v>
      </c>
      <c r="B50" s="20" t="s">
        <v>76</v>
      </c>
      <c r="C50" s="92">
        <f t="shared" si="15"/>
        <v>138000</v>
      </c>
      <c r="D50" s="92">
        <v>131000</v>
      </c>
      <c r="E50" s="92">
        <v>7000</v>
      </c>
      <c r="F50" s="93"/>
      <c r="G50" s="79"/>
      <c r="H50" s="79"/>
      <c r="I50" s="79"/>
      <c r="J50" s="79"/>
      <c r="K50" s="79"/>
      <c r="L50" s="79"/>
      <c r="M50" s="79"/>
      <c r="N50" s="95"/>
      <c r="O50" s="95">
        <f>C50</f>
        <v>138000</v>
      </c>
      <c r="P50" s="95"/>
      <c r="Q50" s="95"/>
    </row>
    <row r="51" spans="1:17" s="11" customFormat="1" ht="20.100000000000001" customHeight="1" x14ac:dyDescent="0.25">
      <c r="A51" s="21" t="s">
        <v>29</v>
      </c>
      <c r="B51" s="20" t="s">
        <v>77</v>
      </c>
      <c r="C51" s="92">
        <f t="shared" si="15"/>
        <v>100000</v>
      </c>
      <c r="D51" s="92">
        <v>95000</v>
      </c>
      <c r="E51" s="92">
        <v>5000</v>
      </c>
      <c r="F51" s="93"/>
      <c r="G51" s="79"/>
      <c r="H51" s="79"/>
      <c r="I51" s="79"/>
      <c r="J51" s="79"/>
      <c r="K51" s="79"/>
      <c r="L51" s="79"/>
      <c r="M51" s="79"/>
      <c r="N51" s="95"/>
      <c r="O51" s="95">
        <f>C51</f>
        <v>100000</v>
      </c>
      <c r="P51" s="95"/>
      <c r="Q51" s="95"/>
    </row>
    <row r="52" spans="1:17" s="11" customFormat="1" ht="18.600000000000001" customHeight="1" x14ac:dyDescent="0.25">
      <c r="A52" s="4">
        <v>3</v>
      </c>
      <c r="B52" s="18" t="s">
        <v>16</v>
      </c>
      <c r="C52" s="94">
        <f>D52+E52</f>
        <v>234000</v>
      </c>
      <c r="D52" s="96">
        <f>D53</f>
        <v>223000</v>
      </c>
      <c r="E52" s="94">
        <f>E53</f>
        <v>11000</v>
      </c>
      <c r="F52" s="93"/>
      <c r="G52" s="79"/>
      <c r="H52" s="79"/>
      <c r="I52" s="79"/>
      <c r="J52" s="79"/>
      <c r="K52" s="79"/>
      <c r="L52" s="79"/>
      <c r="M52" s="79"/>
      <c r="N52" s="86">
        <f>N53</f>
        <v>0</v>
      </c>
      <c r="O52" s="86">
        <f t="shared" ref="O52:Q52" si="18">O53</f>
        <v>0</v>
      </c>
      <c r="P52" s="86">
        <f t="shared" si="18"/>
        <v>234000</v>
      </c>
      <c r="Q52" s="86">
        <f t="shared" si="18"/>
        <v>0</v>
      </c>
    </row>
    <row r="53" spans="1:17" s="11" customFormat="1" ht="31.5" x14ac:dyDescent="0.25">
      <c r="A53" s="5" t="s">
        <v>78</v>
      </c>
      <c r="B53" s="17" t="s">
        <v>79</v>
      </c>
      <c r="C53" s="92">
        <f t="shared" si="15"/>
        <v>234000</v>
      </c>
      <c r="D53" s="92">
        <v>223000</v>
      </c>
      <c r="E53" s="92">
        <v>11000</v>
      </c>
      <c r="F53" s="93"/>
      <c r="G53" s="79"/>
      <c r="H53" s="79"/>
      <c r="I53" s="79"/>
      <c r="J53" s="79"/>
      <c r="K53" s="79"/>
      <c r="L53" s="79"/>
      <c r="M53" s="79"/>
      <c r="N53" s="95"/>
      <c r="O53" s="95">
        <v>0</v>
      </c>
      <c r="P53" s="95">
        <f>C53</f>
        <v>234000</v>
      </c>
      <c r="Q53" s="95"/>
    </row>
    <row r="54" spans="1:17" s="11" customFormat="1" ht="20.45" customHeight="1" x14ac:dyDescent="0.25">
      <c r="A54" s="4">
        <v>4</v>
      </c>
      <c r="B54" s="18" t="s">
        <v>80</v>
      </c>
      <c r="C54" s="94">
        <f t="shared" si="15"/>
        <v>241000</v>
      </c>
      <c r="D54" s="94">
        <f>D55</f>
        <v>230000</v>
      </c>
      <c r="E54" s="94">
        <f>E55</f>
        <v>11000</v>
      </c>
      <c r="F54" s="93"/>
      <c r="G54" s="79"/>
      <c r="H54" s="79"/>
      <c r="I54" s="97">
        <f>C146+C147+C148</f>
        <v>86918000</v>
      </c>
      <c r="J54" s="79" t="s">
        <v>42</v>
      </c>
      <c r="K54" s="79"/>
      <c r="L54" s="79"/>
      <c r="M54" s="79"/>
      <c r="N54" s="86">
        <f>N55</f>
        <v>0</v>
      </c>
      <c r="O54" s="86">
        <f t="shared" ref="O54:Q54" si="19">O55</f>
        <v>0</v>
      </c>
      <c r="P54" s="86">
        <f t="shared" si="19"/>
        <v>241000</v>
      </c>
      <c r="Q54" s="86">
        <f t="shared" si="19"/>
        <v>0</v>
      </c>
    </row>
    <row r="55" spans="1:17" s="11" customFormat="1" ht="31.5" x14ac:dyDescent="0.25">
      <c r="A55" s="5" t="s">
        <v>81</v>
      </c>
      <c r="B55" s="17" t="s">
        <v>82</v>
      </c>
      <c r="C55" s="92">
        <f t="shared" si="15"/>
        <v>241000</v>
      </c>
      <c r="D55" s="92">
        <v>230000</v>
      </c>
      <c r="E55" s="92">
        <v>11000</v>
      </c>
      <c r="F55" s="93"/>
      <c r="G55" s="79"/>
      <c r="H55" s="79"/>
      <c r="I55" s="79"/>
      <c r="J55" s="79"/>
      <c r="K55" s="79"/>
      <c r="L55" s="79"/>
      <c r="M55" s="79"/>
      <c r="N55" s="95"/>
      <c r="O55" s="95">
        <v>0</v>
      </c>
      <c r="P55" s="95">
        <f>C55</f>
        <v>241000</v>
      </c>
      <c r="Q55" s="95"/>
    </row>
    <row r="56" spans="1:17" s="11" customFormat="1" ht="18.600000000000001" customHeight="1" x14ac:dyDescent="0.25">
      <c r="A56" s="4">
        <v>5</v>
      </c>
      <c r="B56" s="18" t="s">
        <v>22</v>
      </c>
      <c r="C56" s="94">
        <f t="shared" si="15"/>
        <v>216000</v>
      </c>
      <c r="D56" s="94">
        <f>D57</f>
        <v>206000</v>
      </c>
      <c r="E56" s="94">
        <f>E57</f>
        <v>10000</v>
      </c>
      <c r="F56" s="93"/>
      <c r="G56" s="79"/>
      <c r="H56" s="79"/>
      <c r="I56" s="79"/>
      <c r="J56" s="79"/>
      <c r="K56" s="79"/>
      <c r="L56" s="79"/>
      <c r="M56" s="79"/>
      <c r="N56" s="86">
        <f>N57</f>
        <v>0</v>
      </c>
      <c r="O56" s="86">
        <f t="shared" ref="O56:Q56" si="20">O57</f>
        <v>216000</v>
      </c>
      <c r="P56" s="86">
        <f t="shared" si="20"/>
        <v>0</v>
      </c>
      <c r="Q56" s="86">
        <f t="shared" si="20"/>
        <v>0</v>
      </c>
    </row>
    <row r="57" spans="1:17" s="11" customFormat="1" ht="31.5" x14ac:dyDescent="0.25">
      <c r="A57" s="5" t="s">
        <v>83</v>
      </c>
      <c r="B57" s="17" t="s">
        <v>84</v>
      </c>
      <c r="C57" s="92">
        <f t="shared" si="15"/>
        <v>216000</v>
      </c>
      <c r="D57" s="92">
        <v>206000</v>
      </c>
      <c r="E57" s="92">
        <v>10000</v>
      </c>
      <c r="F57" s="93"/>
      <c r="G57" s="79"/>
      <c r="H57" s="79"/>
      <c r="I57" s="79"/>
      <c r="J57" s="79"/>
      <c r="K57" s="79"/>
      <c r="L57" s="79"/>
      <c r="M57" s="79"/>
      <c r="N57" s="95"/>
      <c r="O57" s="95">
        <f>C57</f>
        <v>216000</v>
      </c>
      <c r="P57" s="95"/>
      <c r="Q57" s="95"/>
    </row>
    <row r="58" spans="1:17" s="11" customFormat="1" ht="22.35" customHeight="1" x14ac:dyDescent="0.25">
      <c r="A58" s="4">
        <v>6</v>
      </c>
      <c r="B58" s="18" t="s">
        <v>18</v>
      </c>
      <c r="C58" s="94">
        <f t="shared" si="15"/>
        <v>256000</v>
      </c>
      <c r="D58" s="96">
        <f>D59</f>
        <v>244000</v>
      </c>
      <c r="E58" s="96">
        <f>E59</f>
        <v>12000</v>
      </c>
      <c r="F58" s="93"/>
      <c r="G58" s="79"/>
      <c r="H58" s="79"/>
      <c r="I58" s="79"/>
      <c r="J58" s="79"/>
      <c r="K58" s="79"/>
      <c r="L58" s="79"/>
      <c r="M58" s="79"/>
      <c r="N58" s="98">
        <f>N59</f>
        <v>0</v>
      </c>
      <c r="O58" s="98">
        <f t="shared" ref="O58:Q58" si="21">O59</f>
        <v>256000</v>
      </c>
      <c r="P58" s="98">
        <f t="shared" si="21"/>
        <v>0</v>
      </c>
      <c r="Q58" s="98">
        <f t="shared" si="21"/>
        <v>0</v>
      </c>
    </row>
    <row r="59" spans="1:17" s="11" customFormat="1" ht="31.5" x14ac:dyDescent="0.25">
      <c r="A59" s="5" t="s">
        <v>85</v>
      </c>
      <c r="B59" s="17" t="s">
        <v>86</v>
      </c>
      <c r="C59" s="92">
        <f t="shared" si="15"/>
        <v>256000</v>
      </c>
      <c r="D59" s="92">
        <v>244000</v>
      </c>
      <c r="E59" s="92">
        <v>12000</v>
      </c>
      <c r="F59" s="93"/>
      <c r="G59" s="79"/>
      <c r="H59" s="79"/>
      <c r="I59" s="79"/>
      <c r="J59" s="79"/>
      <c r="K59" s="79"/>
      <c r="L59" s="79"/>
      <c r="M59" s="79"/>
      <c r="N59" s="95"/>
      <c r="O59" s="95">
        <f>C59</f>
        <v>256000</v>
      </c>
      <c r="P59" s="95"/>
      <c r="Q59" s="95"/>
    </row>
    <row r="60" spans="1:17" s="11" customFormat="1" ht="21" customHeight="1" x14ac:dyDescent="0.25">
      <c r="A60" s="4">
        <v>7</v>
      </c>
      <c r="B60" s="18" t="s">
        <v>20</v>
      </c>
      <c r="C60" s="94">
        <f t="shared" si="15"/>
        <v>243000</v>
      </c>
      <c r="D60" s="94">
        <f>D61</f>
        <v>230000</v>
      </c>
      <c r="E60" s="94">
        <f>E61</f>
        <v>13000</v>
      </c>
      <c r="F60" s="93"/>
      <c r="G60" s="79"/>
      <c r="H60" s="79"/>
      <c r="I60" s="79"/>
      <c r="J60" s="79"/>
      <c r="K60" s="79"/>
      <c r="L60" s="79"/>
      <c r="M60" s="79"/>
      <c r="N60" s="86">
        <f>N61</f>
        <v>0</v>
      </c>
      <c r="O60" s="86">
        <f t="shared" ref="O60:Q60" si="22">O61</f>
        <v>0</v>
      </c>
      <c r="P60" s="86">
        <f t="shared" si="22"/>
        <v>243000</v>
      </c>
      <c r="Q60" s="86">
        <f t="shared" si="22"/>
        <v>0</v>
      </c>
    </row>
    <row r="61" spans="1:17" s="11" customFormat="1" ht="47.25" x14ac:dyDescent="0.25">
      <c r="A61" s="5" t="s">
        <v>87</v>
      </c>
      <c r="B61" s="17" t="s">
        <v>88</v>
      </c>
      <c r="C61" s="92">
        <f t="shared" si="15"/>
        <v>243000</v>
      </c>
      <c r="D61" s="92">
        <v>230000</v>
      </c>
      <c r="E61" s="92">
        <v>13000</v>
      </c>
      <c r="F61" s="93"/>
      <c r="G61" s="79"/>
      <c r="H61" s="79"/>
      <c r="I61" s="79"/>
      <c r="J61" s="79"/>
      <c r="K61" s="79"/>
      <c r="L61" s="79"/>
      <c r="M61" s="79"/>
      <c r="N61" s="95"/>
      <c r="O61" s="95">
        <v>0</v>
      </c>
      <c r="P61" s="95">
        <f>C61</f>
        <v>243000</v>
      </c>
      <c r="Q61" s="95"/>
    </row>
    <row r="62" spans="1:17" s="11" customFormat="1" ht="20.45" customHeight="1" x14ac:dyDescent="0.25">
      <c r="A62" s="4">
        <v>8</v>
      </c>
      <c r="B62" s="18" t="s">
        <v>48</v>
      </c>
      <c r="C62" s="94">
        <f t="shared" si="15"/>
        <v>268000</v>
      </c>
      <c r="D62" s="94">
        <f>D63</f>
        <v>255000</v>
      </c>
      <c r="E62" s="94">
        <f>E63</f>
        <v>13000</v>
      </c>
      <c r="F62" s="93"/>
      <c r="G62" s="79"/>
      <c r="H62" s="79"/>
      <c r="I62" s="79"/>
      <c r="J62" s="79"/>
      <c r="K62" s="79"/>
      <c r="L62" s="79"/>
      <c r="M62" s="79"/>
      <c r="N62" s="86">
        <f>N63</f>
        <v>0</v>
      </c>
      <c r="O62" s="86">
        <f t="shared" ref="O62:Q62" si="23">O63</f>
        <v>0</v>
      </c>
      <c r="P62" s="86">
        <f t="shared" si="23"/>
        <v>268000</v>
      </c>
      <c r="Q62" s="86">
        <f t="shared" si="23"/>
        <v>0</v>
      </c>
    </row>
    <row r="63" spans="1:17" s="11" customFormat="1" ht="30" customHeight="1" x14ac:dyDescent="0.25">
      <c r="A63" s="5" t="s">
        <v>89</v>
      </c>
      <c r="B63" s="22" t="s">
        <v>90</v>
      </c>
      <c r="C63" s="92">
        <f t="shared" si="15"/>
        <v>268000</v>
      </c>
      <c r="D63" s="92">
        <v>255000</v>
      </c>
      <c r="E63" s="92">
        <v>13000</v>
      </c>
      <c r="F63" s="93"/>
      <c r="G63" s="79"/>
      <c r="H63" s="79"/>
      <c r="I63" s="79"/>
      <c r="J63" s="79"/>
      <c r="K63" s="79"/>
      <c r="L63" s="79"/>
      <c r="M63" s="79"/>
      <c r="N63" s="95"/>
      <c r="O63" s="95">
        <v>0</v>
      </c>
      <c r="P63" s="95">
        <f>C63</f>
        <v>268000</v>
      </c>
      <c r="Q63" s="95"/>
    </row>
    <row r="64" spans="1:17" s="11" customFormat="1" ht="18.600000000000001" customHeight="1" x14ac:dyDescent="0.25">
      <c r="A64" s="4">
        <v>9</v>
      </c>
      <c r="B64" s="18" t="s">
        <v>50</v>
      </c>
      <c r="C64" s="94">
        <f t="shared" si="15"/>
        <v>246000</v>
      </c>
      <c r="D64" s="94">
        <f>D65</f>
        <v>234000</v>
      </c>
      <c r="E64" s="94">
        <f>E65</f>
        <v>12000</v>
      </c>
      <c r="F64" s="93"/>
      <c r="G64" s="79"/>
      <c r="H64" s="79"/>
      <c r="I64" s="79"/>
      <c r="J64" s="79"/>
      <c r="K64" s="79"/>
      <c r="L64" s="79"/>
      <c r="M64" s="79"/>
      <c r="N64" s="86">
        <f>N65</f>
        <v>0</v>
      </c>
      <c r="O64" s="86">
        <f t="shared" ref="O64:Q64" si="24">O65</f>
        <v>100000</v>
      </c>
      <c r="P64" s="86">
        <f t="shared" si="24"/>
        <v>146000</v>
      </c>
      <c r="Q64" s="86">
        <f t="shared" si="24"/>
        <v>0</v>
      </c>
    </row>
    <row r="65" spans="1:17" s="11" customFormat="1" ht="31.5" x14ac:dyDescent="0.25">
      <c r="A65" s="5" t="s">
        <v>91</v>
      </c>
      <c r="B65" s="17" t="s">
        <v>92</v>
      </c>
      <c r="C65" s="92">
        <f t="shared" si="15"/>
        <v>246000</v>
      </c>
      <c r="D65" s="92">
        <v>234000</v>
      </c>
      <c r="E65" s="92">
        <v>12000</v>
      </c>
      <c r="F65" s="93"/>
      <c r="G65" s="79"/>
      <c r="H65" s="79"/>
      <c r="I65" s="79"/>
      <c r="J65" s="79"/>
      <c r="K65" s="79"/>
      <c r="L65" s="79"/>
      <c r="M65" s="79"/>
      <c r="N65" s="95"/>
      <c r="O65" s="95">
        <v>100000</v>
      </c>
      <c r="P65" s="95">
        <v>146000</v>
      </c>
      <c r="Q65" s="95"/>
    </row>
    <row r="66" spans="1:17" s="11" customFormat="1" ht="20.45" customHeight="1" x14ac:dyDescent="0.25">
      <c r="A66" s="4">
        <v>10</v>
      </c>
      <c r="B66" s="18" t="s">
        <v>93</v>
      </c>
      <c r="C66" s="94">
        <f t="shared" si="15"/>
        <v>239000</v>
      </c>
      <c r="D66" s="94">
        <f>D67</f>
        <v>228000</v>
      </c>
      <c r="E66" s="94">
        <f>E67</f>
        <v>11000</v>
      </c>
      <c r="F66" s="93"/>
      <c r="G66" s="79"/>
      <c r="H66" s="79"/>
      <c r="I66" s="99">
        <f>C66+C105+C136</f>
        <v>397000</v>
      </c>
      <c r="J66" s="79" t="s">
        <v>94</v>
      </c>
      <c r="K66" s="79"/>
      <c r="L66" s="79"/>
      <c r="M66" s="79"/>
      <c r="N66" s="86">
        <f>N67</f>
        <v>0</v>
      </c>
      <c r="O66" s="86">
        <f t="shared" ref="O66:Q66" si="25">O67</f>
        <v>0</v>
      </c>
      <c r="P66" s="86">
        <f t="shared" si="25"/>
        <v>239000</v>
      </c>
      <c r="Q66" s="86">
        <f t="shared" si="25"/>
        <v>0</v>
      </c>
    </row>
    <row r="67" spans="1:17" s="11" customFormat="1" ht="20.45" customHeight="1" x14ac:dyDescent="0.25">
      <c r="A67" s="12" t="s">
        <v>95</v>
      </c>
      <c r="B67" s="23" t="s">
        <v>96</v>
      </c>
      <c r="C67" s="92">
        <f t="shared" si="15"/>
        <v>239000</v>
      </c>
      <c r="D67" s="92">
        <v>228000</v>
      </c>
      <c r="E67" s="92">
        <v>11000</v>
      </c>
      <c r="F67" s="93"/>
      <c r="G67" s="79"/>
      <c r="H67" s="79"/>
      <c r="I67" s="79"/>
      <c r="J67" s="79"/>
      <c r="K67" s="79"/>
      <c r="L67" s="79"/>
      <c r="M67" s="79"/>
      <c r="N67" s="95"/>
      <c r="O67" s="95">
        <v>0</v>
      </c>
      <c r="P67" s="95">
        <v>239000</v>
      </c>
      <c r="Q67" s="95"/>
    </row>
    <row r="68" spans="1:17" s="11" customFormat="1" ht="20.45" customHeight="1" x14ac:dyDescent="0.25">
      <c r="A68" s="4">
        <v>11</v>
      </c>
      <c r="B68" s="18" t="s">
        <v>24</v>
      </c>
      <c r="C68" s="94">
        <f t="shared" si="15"/>
        <v>195000</v>
      </c>
      <c r="D68" s="94">
        <f>D70</f>
        <v>186000</v>
      </c>
      <c r="E68" s="94">
        <f>E70</f>
        <v>9000</v>
      </c>
      <c r="F68" s="93"/>
      <c r="G68" s="79"/>
      <c r="H68" s="79"/>
      <c r="I68" s="99">
        <f>C15+C68+'[1]01'!C111+C118+C143</f>
        <v>477000</v>
      </c>
      <c r="J68" s="79" t="s">
        <v>97</v>
      </c>
      <c r="K68" s="79"/>
      <c r="L68" s="79"/>
      <c r="M68" s="79"/>
      <c r="N68" s="86">
        <f>N70</f>
        <v>0</v>
      </c>
      <c r="O68" s="86">
        <f t="shared" ref="O68:Q68" si="26">O70</f>
        <v>0</v>
      </c>
      <c r="P68" s="86">
        <f t="shared" si="26"/>
        <v>100000</v>
      </c>
      <c r="Q68" s="86">
        <f t="shared" si="26"/>
        <v>95000</v>
      </c>
    </row>
    <row r="69" spans="1:17" s="11" customFormat="1" ht="20.45" hidden="1" customHeight="1" x14ac:dyDescent="0.25">
      <c r="A69" s="12" t="s">
        <v>98</v>
      </c>
      <c r="B69" s="24" t="s">
        <v>99</v>
      </c>
      <c r="C69" s="100"/>
      <c r="D69" s="101"/>
      <c r="E69" s="100"/>
      <c r="F69" s="93"/>
      <c r="G69" s="79"/>
      <c r="H69" s="79"/>
      <c r="I69" s="79"/>
      <c r="J69" s="79"/>
      <c r="K69" s="79"/>
      <c r="L69" s="79"/>
      <c r="M69" s="79"/>
      <c r="N69" s="95"/>
      <c r="O69" s="95"/>
      <c r="P69" s="95"/>
      <c r="Q69" s="95"/>
    </row>
    <row r="70" spans="1:17" s="11" customFormat="1" ht="31.5" x14ac:dyDescent="0.25">
      <c r="A70" s="12" t="s">
        <v>100</v>
      </c>
      <c r="B70" s="17" t="s">
        <v>101</v>
      </c>
      <c r="C70" s="92">
        <f>D70+E70</f>
        <v>195000</v>
      </c>
      <c r="D70" s="92">
        <v>186000</v>
      </c>
      <c r="E70" s="92">
        <v>9000</v>
      </c>
      <c r="F70" s="93"/>
      <c r="G70" s="79"/>
      <c r="H70" s="79"/>
      <c r="I70" s="79"/>
      <c r="J70" s="79"/>
      <c r="K70" s="79"/>
      <c r="L70" s="79"/>
      <c r="M70" s="79"/>
      <c r="N70" s="95"/>
      <c r="O70" s="95">
        <v>0</v>
      </c>
      <c r="P70" s="74">
        <v>100000</v>
      </c>
      <c r="Q70" s="74">
        <f>C70-P70</f>
        <v>95000</v>
      </c>
    </row>
    <row r="71" spans="1:17" s="11" customFormat="1" ht="18.600000000000001" customHeight="1" x14ac:dyDescent="0.25">
      <c r="A71" s="4">
        <v>12</v>
      </c>
      <c r="B71" s="18" t="s">
        <v>102</v>
      </c>
      <c r="C71" s="94">
        <f>D71+E71</f>
        <v>146000</v>
      </c>
      <c r="D71" s="94">
        <f>D73</f>
        <v>139000</v>
      </c>
      <c r="E71" s="94">
        <f>E73</f>
        <v>7000</v>
      </c>
      <c r="F71" s="93"/>
      <c r="G71" s="79"/>
      <c r="H71" s="79"/>
      <c r="I71" s="99">
        <f>C71+C111+C142</f>
        <v>236000</v>
      </c>
      <c r="J71" s="79" t="s">
        <v>103</v>
      </c>
      <c r="K71" s="79"/>
      <c r="L71" s="79"/>
      <c r="M71" s="79"/>
      <c r="N71" s="86">
        <f>N73</f>
        <v>0</v>
      </c>
      <c r="O71" s="86">
        <f t="shared" ref="O71:P71" si="27">O73</f>
        <v>146000</v>
      </c>
      <c r="P71" s="86">
        <f t="shared" si="27"/>
        <v>0</v>
      </c>
      <c r="Q71" s="86">
        <f>Q73</f>
        <v>0</v>
      </c>
    </row>
    <row r="72" spans="1:17" s="11" customFormat="1" hidden="1" x14ac:dyDescent="0.25">
      <c r="A72" s="12" t="s">
        <v>98</v>
      </c>
      <c r="B72" s="24" t="s">
        <v>104</v>
      </c>
      <c r="C72" s="94">
        <f>D72+E72</f>
        <v>146000</v>
      </c>
      <c r="D72" s="96">
        <f>D73</f>
        <v>139000</v>
      </c>
      <c r="E72" s="94">
        <f>E73</f>
        <v>7000</v>
      </c>
      <c r="F72" s="93"/>
      <c r="G72" s="79"/>
      <c r="H72" s="79"/>
      <c r="I72" s="79"/>
      <c r="J72" s="79"/>
      <c r="K72" s="79"/>
      <c r="L72" s="79"/>
      <c r="M72" s="79"/>
      <c r="N72" s="95"/>
      <c r="O72" s="95"/>
      <c r="P72" s="95"/>
      <c r="Q72" s="95"/>
    </row>
    <row r="73" spans="1:17" s="11" customFormat="1" ht="31.5" x14ac:dyDescent="0.25">
      <c r="A73" s="12" t="s">
        <v>105</v>
      </c>
      <c r="B73" s="24" t="s">
        <v>106</v>
      </c>
      <c r="C73" s="94">
        <f>D73+E73</f>
        <v>146000</v>
      </c>
      <c r="D73" s="96">
        <v>139000</v>
      </c>
      <c r="E73" s="94">
        <v>7000</v>
      </c>
      <c r="F73" s="93"/>
      <c r="G73" s="79"/>
      <c r="H73" s="79"/>
      <c r="I73" s="79"/>
      <c r="J73" s="79"/>
      <c r="K73" s="79"/>
      <c r="L73" s="79"/>
      <c r="M73" s="79"/>
      <c r="N73" s="95"/>
      <c r="O73" s="95">
        <f>C73</f>
        <v>146000</v>
      </c>
      <c r="P73" s="95"/>
      <c r="Q73" s="95"/>
    </row>
    <row r="74" spans="1:17" s="11" customFormat="1" x14ac:dyDescent="0.25">
      <c r="A74" s="4">
        <v>13</v>
      </c>
      <c r="B74" s="18" t="s">
        <v>107</v>
      </c>
      <c r="C74" s="94">
        <f>D74+E74</f>
        <v>146000</v>
      </c>
      <c r="D74" s="94">
        <f>D76+D78+D80</f>
        <v>139000</v>
      </c>
      <c r="E74" s="94">
        <f>E76+E78+E80</f>
        <v>7000</v>
      </c>
      <c r="F74" s="93"/>
      <c r="G74" s="79"/>
      <c r="H74" s="79"/>
      <c r="I74" s="99">
        <f>C74+C113+C144</f>
        <v>236000</v>
      </c>
      <c r="J74" s="79" t="s">
        <v>108</v>
      </c>
      <c r="K74" s="79"/>
      <c r="L74" s="79"/>
      <c r="M74" s="79"/>
      <c r="N74" s="86">
        <f>N76+N78+N80</f>
        <v>0</v>
      </c>
      <c r="O74" s="86">
        <f t="shared" ref="O74:Q74" si="28">O76+O78+O80</f>
        <v>146000</v>
      </c>
      <c r="P74" s="86">
        <f t="shared" si="28"/>
        <v>0</v>
      </c>
      <c r="Q74" s="86">
        <f t="shared" si="28"/>
        <v>0</v>
      </c>
    </row>
    <row r="75" spans="1:17" s="11" customFormat="1" hidden="1" x14ac:dyDescent="0.25">
      <c r="A75" s="12" t="s">
        <v>98</v>
      </c>
      <c r="B75" s="25" t="s">
        <v>109</v>
      </c>
      <c r="C75" s="100">
        <v>21</v>
      </c>
      <c r="D75" s="100">
        <v>20</v>
      </c>
      <c r="E75" s="100">
        <v>1</v>
      </c>
      <c r="F75" s="93"/>
      <c r="G75" s="79"/>
      <c r="H75" s="79"/>
      <c r="I75" s="79"/>
      <c r="J75" s="79"/>
      <c r="K75" s="79"/>
      <c r="L75" s="79"/>
      <c r="M75" s="79"/>
      <c r="N75" s="95"/>
      <c r="O75" s="95"/>
      <c r="P75" s="95"/>
      <c r="Q75" s="95"/>
    </row>
    <row r="76" spans="1:17" s="11" customFormat="1" x14ac:dyDescent="0.25">
      <c r="A76" s="26" t="s">
        <v>110</v>
      </c>
      <c r="B76" s="23" t="s">
        <v>111</v>
      </c>
      <c r="C76" s="92">
        <f>D76+E76</f>
        <v>21000</v>
      </c>
      <c r="D76" s="92">
        <v>20000</v>
      </c>
      <c r="E76" s="92">
        <v>1000</v>
      </c>
      <c r="F76" s="93"/>
      <c r="G76" s="79"/>
      <c r="H76" s="79"/>
      <c r="I76" s="79"/>
      <c r="J76" s="79"/>
      <c r="K76" s="79"/>
      <c r="L76" s="79"/>
      <c r="M76" s="79"/>
      <c r="N76" s="95"/>
      <c r="O76" s="95">
        <f>C76</f>
        <v>21000</v>
      </c>
      <c r="P76" s="95"/>
      <c r="Q76" s="95"/>
    </row>
    <row r="77" spans="1:17" s="11" customFormat="1" hidden="1" x14ac:dyDescent="0.25">
      <c r="A77" s="12" t="s">
        <v>98</v>
      </c>
      <c r="B77" s="25" t="s">
        <v>112</v>
      </c>
      <c r="C77" s="102">
        <v>103</v>
      </c>
      <c r="D77" s="102">
        <v>98</v>
      </c>
      <c r="E77" s="102">
        <v>5</v>
      </c>
      <c r="F77" s="93"/>
      <c r="G77" s="79"/>
      <c r="H77" s="79"/>
      <c r="I77" s="79"/>
      <c r="J77" s="79"/>
      <c r="K77" s="79"/>
      <c r="L77" s="79"/>
      <c r="M77" s="79"/>
      <c r="N77" s="95"/>
      <c r="O77" s="95"/>
      <c r="P77" s="95"/>
      <c r="Q77" s="95"/>
    </row>
    <row r="78" spans="1:17" s="11" customFormat="1" x14ac:dyDescent="0.25">
      <c r="A78" s="26" t="s">
        <v>113</v>
      </c>
      <c r="B78" s="23" t="s">
        <v>114</v>
      </c>
      <c r="C78" s="92">
        <f>D78+E78</f>
        <v>103000</v>
      </c>
      <c r="D78" s="92">
        <v>98000</v>
      </c>
      <c r="E78" s="92">
        <v>5000</v>
      </c>
      <c r="F78" s="93"/>
      <c r="G78" s="79"/>
      <c r="H78" s="79"/>
      <c r="I78" s="79"/>
      <c r="J78" s="79"/>
      <c r="K78" s="79"/>
      <c r="L78" s="79"/>
      <c r="M78" s="79"/>
      <c r="N78" s="95"/>
      <c r="O78" s="95">
        <f>C78</f>
        <v>103000</v>
      </c>
      <c r="P78" s="95"/>
      <c r="Q78" s="95"/>
    </row>
    <row r="79" spans="1:17" s="11" customFormat="1" hidden="1" x14ac:dyDescent="0.25">
      <c r="A79" s="12" t="s">
        <v>98</v>
      </c>
      <c r="B79" s="25" t="s">
        <v>115</v>
      </c>
      <c r="C79" s="103">
        <v>22</v>
      </c>
      <c r="D79" s="103">
        <v>21</v>
      </c>
      <c r="E79" s="103">
        <v>1</v>
      </c>
      <c r="F79" s="93"/>
      <c r="G79" s="79"/>
      <c r="H79" s="79"/>
      <c r="I79" s="79"/>
      <c r="J79" s="79"/>
      <c r="K79" s="79"/>
      <c r="L79" s="79"/>
      <c r="M79" s="79"/>
      <c r="N79" s="95"/>
      <c r="O79" s="95"/>
      <c r="P79" s="95"/>
      <c r="Q79" s="95"/>
    </row>
    <row r="80" spans="1:17" s="11" customFormat="1" ht="22.5" customHeight="1" x14ac:dyDescent="0.25">
      <c r="A80" s="26" t="s">
        <v>116</v>
      </c>
      <c r="B80" s="23" t="s">
        <v>117</v>
      </c>
      <c r="C80" s="92">
        <f>D80+E80</f>
        <v>22000</v>
      </c>
      <c r="D80" s="92">
        <v>21000</v>
      </c>
      <c r="E80" s="92">
        <v>1000</v>
      </c>
      <c r="F80" s="93"/>
      <c r="G80" s="79"/>
      <c r="H80" s="79"/>
      <c r="I80" s="79"/>
      <c r="J80" s="79"/>
      <c r="K80" s="79"/>
      <c r="L80" s="79"/>
      <c r="M80" s="79"/>
      <c r="N80" s="95"/>
      <c r="O80" s="95">
        <f>C80</f>
        <v>22000</v>
      </c>
      <c r="P80" s="95"/>
      <c r="Q80" s="95"/>
    </row>
    <row r="81" spans="1:18" s="11" customFormat="1" x14ac:dyDescent="0.25">
      <c r="A81" s="4">
        <v>14</v>
      </c>
      <c r="B81" s="18" t="s">
        <v>118</v>
      </c>
      <c r="C81" s="104">
        <f>D81+E81</f>
        <v>195000</v>
      </c>
      <c r="D81" s="104">
        <f>D83</f>
        <v>186000</v>
      </c>
      <c r="E81" s="104">
        <f>E83</f>
        <v>9000</v>
      </c>
      <c r="F81" s="93"/>
      <c r="G81" s="79"/>
      <c r="H81" s="79"/>
      <c r="I81" s="99">
        <f>C81+C103+C134</f>
        <v>300000</v>
      </c>
      <c r="J81" s="79" t="s">
        <v>119</v>
      </c>
      <c r="K81" s="79"/>
      <c r="L81" s="79"/>
      <c r="M81" s="79"/>
      <c r="N81" s="105">
        <f>N83</f>
        <v>0</v>
      </c>
      <c r="O81" s="105">
        <f t="shared" ref="O81:Q81" si="29">O83</f>
        <v>0</v>
      </c>
      <c r="P81" s="105">
        <f t="shared" si="29"/>
        <v>195000</v>
      </c>
      <c r="Q81" s="105">
        <f t="shared" si="29"/>
        <v>0</v>
      </c>
    </row>
    <row r="82" spans="1:18" s="11" customFormat="1" ht="18" hidden="1" customHeight="1" x14ac:dyDescent="0.25">
      <c r="A82" s="12" t="s">
        <v>98</v>
      </c>
      <c r="B82" s="25" t="s">
        <v>120</v>
      </c>
      <c r="C82" s="103">
        <f>D82+E82</f>
        <v>195000</v>
      </c>
      <c r="D82" s="103">
        <f>D83</f>
        <v>186000</v>
      </c>
      <c r="E82" s="103">
        <f>E83</f>
        <v>9000</v>
      </c>
      <c r="F82" s="93"/>
      <c r="G82" s="79"/>
      <c r="H82" s="79"/>
      <c r="I82" s="79"/>
      <c r="J82" s="79"/>
      <c r="K82" s="79"/>
      <c r="L82" s="79"/>
      <c r="M82" s="79"/>
      <c r="N82" s="95"/>
      <c r="O82" s="95"/>
      <c r="P82" s="95"/>
      <c r="Q82" s="95"/>
    </row>
    <row r="83" spans="1:18" s="11" customFormat="1" ht="28.5" customHeight="1" x14ac:dyDescent="0.25">
      <c r="A83" s="5" t="s">
        <v>121</v>
      </c>
      <c r="B83" s="17" t="s">
        <v>122</v>
      </c>
      <c r="C83" s="92">
        <f>D83+E83</f>
        <v>195000</v>
      </c>
      <c r="D83" s="92">
        <v>186000</v>
      </c>
      <c r="E83" s="92">
        <v>9000</v>
      </c>
      <c r="F83" s="93"/>
      <c r="G83" s="79"/>
      <c r="H83" s="79"/>
      <c r="I83" s="79"/>
      <c r="J83" s="79"/>
      <c r="K83" s="79"/>
      <c r="L83" s="79"/>
      <c r="M83" s="79"/>
      <c r="N83" s="95"/>
      <c r="O83" s="95">
        <v>0</v>
      </c>
      <c r="P83" s="95">
        <f>C83</f>
        <v>195000</v>
      </c>
      <c r="Q83" s="95"/>
    </row>
    <row r="84" spans="1:18" s="11" customFormat="1" ht="33.6" customHeight="1" x14ac:dyDescent="0.25">
      <c r="A84" s="9" t="s">
        <v>123</v>
      </c>
      <c r="B84" s="7" t="s">
        <v>124</v>
      </c>
      <c r="C84" s="94">
        <f>+D84+E84</f>
        <v>8860000</v>
      </c>
      <c r="D84" s="94">
        <f>+D85+D86+D87+D88</f>
        <v>8384000</v>
      </c>
      <c r="E84" s="94">
        <f>+E85+E87</f>
        <v>476000</v>
      </c>
      <c r="F84" s="93"/>
      <c r="G84" s="79"/>
      <c r="H84" s="79"/>
      <c r="I84" s="79"/>
      <c r="J84" s="79"/>
      <c r="K84" s="79"/>
      <c r="L84" s="79"/>
      <c r="M84" s="79"/>
      <c r="N84" s="86">
        <f>+N85+N86+N87+N88</f>
        <v>0</v>
      </c>
      <c r="O84" s="86">
        <f t="shared" ref="O84:Q84" si="30">+O85+O86+O87+O88</f>
        <v>1418000</v>
      </c>
      <c r="P84" s="86">
        <f t="shared" si="30"/>
        <v>2515000</v>
      </c>
      <c r="Q84" s="86">
        <f t="shared" si="30"/>
        <v>4927000</v>
      </c>
      <c r="R84" s="55">
        <f>Q84+P84+O84+N84</f>
        <v>8860000</v>
      </c>
    </row>
    <row r="85" spans="1:18" ht="110.25" x14ac:dyDescent="0.25">
      <c r="A85" s="12">
        <v>1</v>
      </c>
      <c r="B85" s="13" t="s">
        <v>125</v>
      </c>
      <c r="C85" s="92">
        <f t="shared" ref="C85:C144" si="31">D85+E85</f>
        <v>2355000</v>
      </c>
      <c r="D85" s="92">
        <v>2177000</v>
      </c>
      <c r="E85" s="106">
        <v>178000</v>
      </c>
      <c r="F85" s="107" t="s">
        <v>126</v>
      </c>
      <c r="G85" s="73"/>
      <c r="H85" s="73"/>
      <c r="I85" s="73"/>
      <c r="J85" s="73"/>
      <c r="K85" s="73"/>
      <c r="L85" s="73"/>
      <c r="M85" s="73"/>
      <c r="N85" s="108"/>
      <c r="O85" s="108">
        <v>0</v>
      </c>
      <c r="P85" s="108"/>
      <c r="Q85" s="109">
        <f>C85</f>
        <v>2355000</v>
      </c>
      <c r="R85" s="14">
        <f>Q85+P85+O85+N85</f>
        <v>2355000</v>
      </c>
    </row>
    <row r="86" spans="1:18" ht="78.75" x14ac:dyDescent="0.25">
      <c r="A86" s="12">
        <v>2</v>
      </c>
      <c r="B86" s="13" t="s">
        <v>127</v>
      </c>
      <c r="C86" s="92">
        <f t="shared" si="31"/>
        <v>337000</v>
      </c>
      <c r="D86" s="92">
        <v>337000</v>
      </c>
      <c r="E86" s="110"/>
      <c r="F86" s="107" t="s">
        <v>128</v>
      </c>
      <c r="G86" s="73"/>
      <c r="H86" s="73"/>
      <c r="I86" s="73"/>
      <c r="J86" s="73"/>
      <c r="K86" s="73"/>
      <c r="L86" s="73"/>
      <c r="M86" s="73"/>
      <c r="N86" s="108"/>
      <c r="O86" s="108"/>
      <c r="P86" s="108">
        <f>C86</f>
        <v>337000</v>
      </c>
      <c r="Q86" s="108"/>
      <c r="R86" s="14">
        <f>Q86+P86+O86+N86</f>
        <v>337000</v>
      </c>
    </row>
    <row r="87" spans="1:18" ht="75" x14ac:dyDescent="0.25">
      <c r="A87" s="12">
        <v>3</v>
      </c>
      <c r="B87" s="13" t="s">
        <v>129</v>
      </c>
      <c r="C87" s="92">
        <f t="shared" si="31"/>
        <v>3954000</v>
      </c>
      <c r="D87" s="92">
        <v>3656000</v>
      </c>
      <c r="E87" s="106">
        <v>298000</v>
      </c>
      <c r="F87" s="107" t="s">
        <v>130</v>
      </c>
      <c r="G87" s="73"/>
      <c r="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
        <f>D88+E88</f>
        <v>2214000</v>
      </c>
      <c r="D88" s="92">
        <f>D89+D90+D91+D92+D93+D94</f>
        <v>2214000</v>
      </c>
      <c r="E88" s="110"/>
      <c r="F88" s="107" t="s">
        <v>132</v>
      </c>
      <c r="G88" s="73"/>
      <c r="H88" s="73"/>
      <c r="I88" s="73"/>
      <c r="J88" s="73"/>
      <c r="K88" s="73"/>
      <c r="L88" s="73"/>
      <c r="M88" s="73"/>
      <c r="N88" s="111">
        <f>N89+N90+N91+N92+N93+N94</f>
        <v>0</v>
      </c>
      <c r="O88" s="111">
        <f t="shared" ref="O88:Q88" si="32">O89+O90+O91+O92+O93+O94</f>
        <v>100000</v>
      </c>
      <c r="P88" s="111">
        <f t="shared" si="32"/>
        <v>860000</v>
      </c>
      <c r="Q88" s="111">
        <f t="shared" si="32"/>
        <v>1254000</v>
      </c>
      <c r="R88" s="14">
        <f>Q88+P88+O88+N88</f>
        <v>2214000</v>
      </c>
    </row>
    <row r="89" spans="1:18" ht="45" x14ac:dyDescent="0.25">
      <c r="A89" s="28" t="s">
        <v>81</v>
      </c>
      <c r="B89" s="13" t="s">
        <v>133</v>
      </c>
      <c r="C89" s="92">
        <f t="shared" si="31"/>
        <v>200000</v>
      </c>
      <c r="D89" s="92">
        <v>200000</v>
      </c>
      <c r="E89" s="110"/>
      <c r="F89" s="107" t="str">
        <f>B89</f>
        <v>Phòng Tài chính- Kế hoạch</v>
      </c>
      <c r="G89" s="73"/>
      <c r="H89" s="73"/>
      <c r="I89" s="73"/>
      <c r="J89" s="73"/>
      <c r="K89" s="73"/>
      <c r="L89" s="73"/>
      <c r="M89" s="73"/>
      <c r="N89" s="108"/>
      <c r="O89" s="108"/>
      <c r="P89" s="108">
        <v>60000</v>
      </c>
      <c r="Q89" s="108">
        <f>C89-P89</f>
        <v>140000</v>
      </c>
    </row>
    <row r="90" spans="1:18" ht="45" x14ac:dyDescent="0.25">
      <c r="A90" s="28" t="s">
        <v>134</v>
      </c>
      <c r="B90" s="13" t="s">
        <v>135</v>
      </c>
      <c r="C90" s="92">
        <f t="shared" si="31"/>
        <v>700000</v>
      </c>
      <c r="D90" s="92">
        <v>700000</v>
      </c>
      <c r="E90" s="110"/>
      <c r="F90" s="107" t="str">
        <f t="shared" ref="F90:F94" si="33">B90</f>
        <v>Phòng Kinh Tế- Hạ tầng</v>
      </c>
      <c r="G90" s="73"/>
      <c r="H90" s="73"/>
      <c r="I90" s="73"/>
      <c r="J90" s="73"/>
      <c r="K90" s="73"/>
      <c r="L90" s="73"/>
      <c r="M90" s="73"/>
      <c r="N90" s="108"/>
      <c r="O90" s="108"/>
      <c r="P90" s="108">
        <v>300000</v>
      </c>
      <c r="Q90" s="108">
        <v>400000</v>
      </c>
    </row>
    <row r="91" spans="1:18" ht="60" x14ac:dyDescent="0.25">
      <c r="A91" s="28" t="s">
        <v>136</v>
      </c>
      <c r="B91" s="13" t="s">
        <v>137</v>
      </c>
      <c r="C91" s="92">
        <f t="shared" si="31"/>
        <v>514000</v>
      </c>
      <c r="D91" s="92">
        <v>514000</v>
      </c>
      <c r="E91" s="110"/>
      <c r="F91" s="107" t="str">
        <f t="shared" si="33"/>
        <v>Phòng Nông nghiệp và PTNT</v>
      </c>
      <c r="G91" s="73"/>
      <c r="H91" s="73"/>
      <c r="I91" s="73"/>
      <c r="J91" s="73"/>
      <c r="K91" s="73"/>
      <c r="L91" s="73"/>
      <c r="M91" s="73"/>
      <c r="N91" s="108"/>
      <c r="O91" s="108"/>
      <c r="P91" s="108">
        <v>200000</v>
      </c>
      <c r="Q91" s="108">
        <f>C91-P91</f>
        <v>314000</v>
      </c>
    </row>
    <row r="92" spans="1:18" ht="45" x14ac:dyDescent="0.25">
      <c r="A92" s="28" t="s">
        <v>138</v>
      </c>
      <c r="B92" s="13" t="s">
        <v>139</v>
      </c>
      <c r="C92" s="92">
        <f t="shared" si="31"/>
        <v>300000</v>
      </c>
      <c r="D92" s="92">
        <v>300000</v>
      </c>
      <c r="E92" s="110"/>
      <c r="F92" s="107" t="str">
        <f t="shared" si="33"/>
        <v>Phòng Lao động, TB&amp;XH</v>
      </c>
      <c r="G92" s="73"/>
      <c r="H92" s="73"/>
      <c r="I92" s="73"/>
      <c r="J92" s="73"/>
      <c r="K92" s="73"/>
      <c r="L92" s="73"/>
      <c r="M92" s="73"/>
      <c r="N92" s="108"/>
      <c r="O92" s="108"/>
      <c r="P92" s="108">
        <v>150000</v>
      </c>
      <c r="Q92" s="108">
        <v>150000</v>
      </c>
    </row>
    <row r="93" spans="1:18" ht="45" x14ac:dyDescent="0.25">
      <c r="A93" s="28" t="s">
        <v>140</v>
      </c>
      <c r="B93" s="13" t="s">
        <v>141</v>
      </c>
      <c r="C93" s="92">
        <f t="shared" si="31"/>
        <v>100000</v>
      </c>
      <c r="D93" s="92">
        <v>100000</v>
      </c>
      <c r="E93" s="110"/>
      <c r="F93" s="107" t="str">
        <f t="shared" si="33"/>
        <v>Phòng Văn hóa và Thông tin</v>
      </c>
      <c r="G93" s="73"/>
      <c r="H93" s="73"/>
      <c r="I93" s="73"/>
      <c r="J93" s="73"/>
      <c r="K93" s="73"/>
      <c r="L93" s="73"/>
      <c r="M93" s="73"/>
      <c r="N93" s="108"/>
      <c r="O93" s="108"/>
      <c r="P93" s="108">
        <v>0</v>
      </c>
      <c r="Q93" s="108">
        <v>100000</v>
      </c>
    </row>
    <row r="94" spans="1:18" ht="75" x14ac:dyDescent="0.25">
      <c r="A94" s="28" t="s">
        <v>142</v>
      </c>
      <c r="B94" s="13" t="s">
        <v>143</v>
      </c>
      <c r="C94" s="92">
        <f t="shared" si="31"/>
        <v>400000</v>
      </c>
      <c r="D94" s="92">
        <v>400000</v>
      </c>
      <c r="E94" s="110"/>
      <c r="F94" s="107" t="str">
        <f t="shared" si="33"/>
        <v>Trung tâm Dịch vụ nông nghiệp huyện</v>
      </c>
      <c r="G94" s="73"/>
      <c r="H94" s="73"/>
      <c r="I94" s="73"/>
      <c r="J94" s="73"/>
      <c r="K94" s="73"/>
      <c r="L94" s="73"/>
      <c r="M94" s="73"/>
      <c r="N94" s="108"/>
      <c r="O94" s="108">
        <v>100000</v>
      </c>
      <c r="P94" s="108">
        <v>150000</v>
      </c>
      <c r="Q94" s="108">
        <v>150000</v>
      </c>
    </row>
    <row r="95" spans="1:18" s="11" customFormat="1" ht="47.25" x14ac:dyDescent="0.25">
      <c r="A95" s="9" t="s">
        <v>144</v>
      </c>
      <c r="B95" s="7" t="s">
        <v>145</v>
      </c>
      <c r="C95" s="77">
        <f t="shared" si="31"/>
        <v>537000</v>
      </c>
      <c r="D95" s="77">
        <f>D96</f>
        <v>511000</v>
      </c>
      <c r="E95" s="77">
        <f>E96</f>
        <v>26000</v>
      </c>
      <c r="F95" s="107" t="s">
        <v>141</v>
      </c>
      <c r="G95" s="79"/>
      <c r="H95" s="79"/>
      <c r="I95" s="79"/>
      <c r="J95" s="79"/>
      <c r="K95" s="79"/>
      <c r="L95" s="79"/>
      <c r="M95" s="79"/>
      <c r="N95" s="80">
        <f>N96</f>
        <v>0</v>
      </c>
      <c r="O95" s="80">
        <f t="shared" ref="O95:Q95" si="34">O96</f>
        <v>0</v>
      </c>
      <c r="P95" s="80">
        <f t="shared" si="34"/>
        <v>0</v>
      </c>
      <c r="Q95" s="80">
        <f t="shared" si="34"/>
        <v>537000</v>
      </c>
      <c r="R95" s="55">
        <f>Q95+P95+O95+N95</f>
        <v>537000</v>
      </c>
    </row>
    <row r="96" spans="1:18" s="2" customFormat="1" ht="23.1" customHeight="1" x14ac:dyDescent="0.25">
      <c r="A96" s="12"/>
      <c r="B96" s="13" t="s">
        <v>146</v>
      </c>
      <c r="C96" s="92">
        <f t="shared" si="31"/>
        <v>537000</v>
      </c>
      <c r="D96" s="92">
        <v>511000</v>
      </c>
      <c r="E96" s="106">
        <v>26000</v>
      </c>
      <c r="F96" s="112"/>
      <c r="G96" s="81"/>
      <c r="H96" s="81"/>
      <c r="I96" s="81"/>
      <c r="J96" s="81"/>
      <c r="K96" s="81"/>
      <c r="L96" s="81"/>
      <c r="M96" s="81"/>
      <c r="N96" s="82"/>
      <c r="O96" s="82"/>
      <c r="P96" s="82"/>
      <c r="Q96" s="82">
        <f>C96</f>
        <v>537000</v>
      </c>
    </row>
    <row r="97" spans="1:18" s="8" customFormat="1" ht="47.45" customHeight="1" x14ac:dyDescent="0.25">
      <c r="A97" s="6" t="s">
        <v>147</v>
      </c>
      <c r="B97" s="7" t="s">
        <v>148</v>
      </c>
      <c r="C97" s="71">
        <f t="shared" si="31"/>
        <v>4020000</v>
      </c>
      <c r="D97" s="71">
        <f>D98</f>
        <v>3829000</v>
      </c>
      <c r="E97" s="71">
        <f>E98</f>
        <v>191000</v>
      </c>
      <c r="F97" s="107"/>
      <c r="G97" s="76"/>
      <c r="H97" s="76"/>
      <c r="I97" s="76"/>
      <c r="J97" s="76"/>
      <c r="K97" s="76"/>
      <c r="L97" s="76"/>
      <c r="M97" s="76"/>
      <c r="N97" s="74">
        <f>N98</f>
        <v>0</v>
      </c>
      <c r="O97" s="74">
        <f t="shared" ref="O97:Q97" si="35">O98</f>
        <v>1260000</v>
      </c>
      <c r="P97" s="74">
        <f t="shared" si="35"/>
        <v>1722000</v>
      </c>
      <c r="Q97" s="74">
        <f t="shared" si="35"/>
        <v>1038000</v>
      </c>
      <c r="R97" s="55">
        <f>Q97+P97+O97+N97</f>
        <v>4020000</v>
      </c>
    </row>
    <row r="98" spans="1:18" s="8" customFormat="1" ht="47.45" customHeight="1" x14ac:dyDescent="0.25">
      <c r="A98" s="6"/>
      <c r="B98" s="13" t="s">
        <v>149</v>
      </c>
      <c r="C98" s="71">
        <f t="shared" si="31"/>
        <v>4020000</v>
      </c>
      <c r="D98" s="71">
        <f>D99+D100+D101+D102+D103+D104+D105+D106+D107+D108+D109+D110+D111+D112+D113</f>
        <v>3829000</v>
      </c>
      <c r="E98" s="71">
        <f>E99+E100+E101+E102+E103+E104+E105+E106+E107+E108+E109+E110+E111+E112+E113</f>
        <v>191000</v>
      </c>
      <c r="F98" s="113"/>
      <c r="G98" s="76"/>
      <c r="H98" s="76"/>
      <c r="I98" s="76"/>
      <c r="J98" s="76"/>
      <c r="K98" s="76"/>
      <c r="L98" s="76"/>
      <c r="M98" s="76"/>
      <c r="N98" s="74">
        <f>N99+N100+N101+N102+N103+N104+N105+N106+N107+N108+N109+N110+N111+N112+N113</f>
        <v>0</v>
      </c>
      <c r="O98" s="74">
        <f t="shared" ref="O98:Q98" si="36">O99+O100+O101+O102+O103+O104+O105+O106+O107+O108+O109+O110+O111+O112+O113</f>
        <v>1260000</v>
      </c>
      <c r="P98" s="74">
        <f t="shared" si="36"/>
        <v>1722000</v>
      </c>
      <c r="Q98" s="74">
        <f t="shared" si="36"/>
        <v>1038000</v>
      </c>
      <c r="R98" s="55">
        <f>Q98+P98+O98+N98</f>
        <v>4020000</v>
      </c>
    </row>
    <row r="99" spans="1:18" s="8" customFormat="1" x14ac:dyDescent="0.25">
      <c r="A99" s="12">
        <v>1</v>
      </c>
      <c r="B99" s="13" t="s">
        <v>150</v>
      </c>
      <c r="C99" s="78">
        <f t="shared" si="31"/>
        <v>2196000</v>
      </c>
      <c r="D99" s="78">
        <v>2094000</v>
      </c>
      <c r="E99" s="78">
        <v>102000</v>
      </c>
      <c r="F99" s="113"/>
      <c r="G99" s="76"/>
      <c r="H99" s="76"/>
      <c r="I99" s="76"/>
      <c r="J99" s="76"/>
      <c r="K99" s="76"/>
      <c r="L99" s="76"/>
      <c r="M99" s="76"/>
      <c r="N99" s="85"/>
      <c r="O99" s="85">
        <v>1000000</v>
      </c>
      <c r="P99" s="85">
        <v>800000</v>
      </c>
      <c r="Q99" s="85">
        <f>C99-O99-P99</f>
        <v>396000</v>
      </c>
    </row>
    <row r="100" spans="1:18" s="11" customFormat="1" x14ac:dyDescent="0.25">
      <c r="A100" s="12">
        <v>2</v>
      </c>
      <c r="B100" s="13" t="s">
        <v>27</v>
      </c>
      <c r="C100" s="78">
        <f t="shared" si="31"/>
        <v>150000</v>
      </c>
      <c r="D100" s="78">
        <v>143000</v>
      </c>
      <c r="E100" s="78">
        <v>7000</v>
      </c>
      <c r="F100" s="113"/>
      <c r="G100" s="79"/>
      <c r="H100" s="79"/>
      <c r="I100" s="79"/>
      <c r="J100" s="79"/>
      <c r="K100" s="79"/>
      <c r="L100" s="79"/>
      <c r="M100" s="79"/>
      <c r="N100" s="95"/>
      <c r="O100" s="95">
        <v>0</v>
      </c>
      <c r="P100" s="95">
        <f>C100</f>
        <v>150000</v>
      </c>
      <c r="Q100" s="95">
        <v>0</v>
      </c>
    </row>
    <row r="101" spans="1:18" s="11" customFormat="1" x14ac:dyDescent="0.25">
      <c r="A101" s="12">
        <v>3</v>
      </c>
      <c r="B101" s="13" t="s">
        <v>50</v>
      </c>
      <c r="C101" s="78">
        <f t="shared" si="31"/>
        <v>100000</v>
      </c>
      <c r="D101" s="78">
        <v>95000</v>
      </c>
      <c r="E101" s="78">
        <v>5000</v>
      </c>
      <c r="F101" s="113"/>
      <c r="G101" s="79"/>
      <c r="H101" s="79"/>
      <c r="I101" s="79"/>
      <c r="J101" s="79"/>
      <c r="K101" s="79"/>
      <c r="L101" s="79"/>
      <c r="M101" s="79"/>
      <c r="N101" s="95"/>
      <c r="O101" s="95">
        <v>20000</v>
      </c>
      <c r="P101" s="95">
        <v>40000</v>
      </c>
      <c r="Q101" s="95">
        <v>40000</v>
      </c>
    </row>
    <row r="102" spans="1:18" s="11" customFormat="1" x14ac:dyDescent="0.25">
      <c r="A102" s="12">
        <v>4</v>
      </c>
      <c r="B102" s="13" t="s">
        <v>44</v>
      </c>
      <c r="C102" s="78">
        <f t="shared" si="31"/>
        <v>160000</v>
      </c>
      <c r="D102" s="78">
        <v>152000</v>
      </c>
      <c r="E102" s="78">
        <v>8000</v>
      </c>
      <c r="F102" s="113"/>
      <c r="G102" s="79"/>
      <c r="H102" s="79"/>
      <c r="I102" s="79"/>
      <c r="J102" s="79"/>
      <c r="K102" s="79"/>
      <c r="L102" s="79"/>
      <c r="M102" s="79"/>
      <c r="N102" s="95"/>
      <c r="O102" s="95"/>
      <c r="P102" s="95"/>
      <c r="Q102" s="95">
        <f>C102</f>
        <v>160000</v>
      </c>
    </row>
    <row r="103" spans="1:18" s="11" customFormat="1" x14ac:dyDescent="0.25">
      <c r="A103" s="12">
        <v>5</v>
      </c>
      <c r="B103" s="13" t="s">
        <v>118</v>
      </c>
      <c r="C103" s="78">
        <f t="shared" si="31"/>
        <v>100000</v>
      </c>
      <c r="D103" s="78">
        <v>95000</v>
      </c>
      <c r="E103" s="78">
        <v>5000</v>
      </c>
      <c r="F103" s="113"/>
      <c r="G103" s="79"/>
      <c r="H103" s="79"/>
      <c r="I103" s="79"/>
      <c r="J103" s="79"/>
      <c r="K103" s="79"/>
      <c r="L103" s="79"/>
      <c r="M103" s="79"/>
      <c r="N103" s="95"/>
      <c r="O103" s="95">
        <v>50000</v>
      </c>
      <c r="P103" s="95">
        <v>50000</v>
      </c>
      <c r="Q103" s="95"/>
    </row>
    <row r="104" spans="1:18" s="11" customFormat="1" x14ac:dyDescent="0.25">
      <c r="A104" s="12">
        <v>6</v>
      </c>
      <c r="B104" s="13" t="s">
        <v>18</v>
      </c>
      <c r="C104" s="78">
        <f t="shared" si="31"/>
        <v>160000</v>
      </c>
      <c r="D104" s="78">
        <v>152000</v>
      </c>
      <c r="E104" s="78">
        <v>8000</v>
      </c>
      <c r="F104" s="113"/>
      <c r="G104" s="79"/>
      <c r="H104" s="79"/>
      <c r="I104" s="79"/>
      <c r="J104" s="79"/>
      <c r="K104" s="79"/>
      <c r="L104" s="79"/>
      <c r="M104" s="79"/>
      <c r="N104" s="95"/>
      <c r="O104" s="95">
        <v>40000</v>
      </c>
      <c r="P104" s="95">
        <v>100000</v>
      </c>
      <c r="Q104" s="95">
        <f>C104-O104-P104</f>
        <v>20000</v>
      </c>
    </row>
    <row r="105" spans="1:18" s="11" customFormat="1" x14ac:dyDescent="0.25">
      <c r="A105" s="12">
        <v>7</v>
      </c>
      <c r="B105" s="13" t="s">
        <v>93</v>
      </c>
      <c r="C105" s="78">
        <f t="shared" si="31"/>
        <v>150000</v>
      </c>
      <c r="D105" s="78">
        <v>143000</v>
      </c>
      <c r="E105" s="78">
        <v>7000</v>
      </c>
      <c r="F105" s="113"/>
      <c r="G105" s="79"/>
      <c r="H105" s="79"/>
      <c r="I105" s="79"/>
      <c r="J105" s="79"/>
      <c r="K105" s="79"/>
      <c r="L105" s="79"/>
      <c r="M105" s="79"/>
      <c r="N105" s="95"/>
      <c r="O105" s="95">
        <v>50000</v>
      </c>
      <c r="P105" s="95">
        <v>50000</v>
      </c>
      <c r="Q105" s="95">
        <v>50000</v>
      </c>
    </row>
    <row r="106" spans="1:18" s="11" customFormat="1" x14ac:dyDescent="0.25">
      <c r="A106" s="12">
        <v>8</v>
      </c>
      <c r="B106" s="13" t="s">
        <v>20</v>
      </c>
      <c r="C106" s="78">
        <f t="shared" si="31"/>
        <v>160000</v>
      </c>
      <c r="D106" s="78">
        <v>152000</v>
      </c>
      <c r="E106" s="78">
        <v>8000</v>
      </c>
      <c r="F106" s="113"/>
      <c r="G106" s="79"/>
      <c r="H106" s="79"/>
      <c r="I106" s="79"/>
      <c r="J106" s="79"/>
      <c r="K106" s="79"/>
      <c r="L106" s="79"/>
      <c r="M106" s="79"/>
      <c r="N106" s="95"/>
      <c r="O106" s="95"/>
      <c r="P106" s="95">
        <f>C106</f>
        <v>160000</v>
      </c>
      <c r="Q106" s="95"/>
    </row>
    <row r="107" spans="1:18" s="11" customFormat="1" x14ac:dyDescent="0.25">
      <c r="A107" s="12">
        <v>9</v>
      </c>
      <c r="B107" s="13" t="s">
        <v>16</v>
      </c>
      <c r="C107" s="78">
        <f t="shared" si="31"/>
        <v>160000</v>
      </c>
      <c r="D107" s="78">
        <v>152000</v>
      </c>
      <c r="E107" s="78">
        <v>8000</v>
      </c>
      <c r="F107" s="113"/>
      <c r="G107" s="79"/>
      <c r="H107" s="79"/>
      <c r="I107" s="79"/>
      <c r="J107" s="79"/>
      <c r="K107" s="79"/>
      <c r="L107" s="79"/>
      <c r="M107" s="79"/>
      <c r="N107" s="95"/>
      <c r="O107" s="95">
        <v>60000</v>
      </c>
      <c r="P107" s="95">
        <v>60000</v>
      </c>
      <c r="Q107" s="95">
        <f>C107-O107-P107</f>
        <v>40000</v>
      </c>
    </row>
    <row r="108" spans="1:18" s="11" customFormat="1" x14ac:dyDescent="0.25">
      <c r="A108" s="12">
        <v>10</v>
      </c>
      <c r="B108" s="13" t="s">
        <v>30</v>
      </c>
      <c r="C108" s="78">
        <f t="shared" si="31"/>
        <v>160000</v>
      </c>
      <c r="D108" s="78">
        <v>152000</v>
      </c>
      <c r="E108" s="78">
        <v>8000</v>
      </c>
      <c r="F108" s="113"/>
      <c r="G108" s="79"/>
      <c r="H108" s="79"/>
      <c r="I108" s="79"/>
      <c r="J108" s="79"/>
      <c r="K108" s="79"/>
      <c r="L108" s="79"/>
      <c r="M108" s="79"/>
      <c r="N108" s="95"/>
      <c r="O108" s="95"/>
      <c r="P108" s="95"/>
      <c r="Q108" s="95">
        <f>C108</f>
        <v>160000</v>
      </c>
    </row>
    <row r="109" spans="1:18" s="11" customFormat="1" x14ac:dyDescent="0.25">
      <c r="A109" s="12">
        <v>11</v>
      </c>
      <c r="B109" s="13" t="s">
        <v>48</v>
      </c>
      <c r="C109" s="78">
        <f t="shared" si="31"/>
        <v>154000</v>
      </c>
      <c r="D109" s="78">
        <v>147000</v>
      </c>
      <c r="E109" s="78">
        <v>7000</v>
      </c>
      <c r="F109" s="113"/>
      <c r="G109" s="79"/>
      <c r="H109" s="79"/>
      <c r="I109" s="99">
        <f>C31+C62+C109+C140</f>
        <v>1113000</v>
      </c>
      <c r="J109" s="79" t="s">
        <v>151</v>
      </c>
      <c r="K109" s="79"/>
      <c r="L109" s="79"/>
      <c r="M109" s="79"/>
      <c r="N109" s="95"/>
      <c r="O109" s="95"/>
      <c r="P109" s="95">
        <f>C109/2</f>
        <v>77000</v>
      </c>
      <c r="Q109" s="95">
        <f>C109-P109</f>
        <v>77000</v>
      </c>
    </row>
    <row r="110" spans="1:18" s="11" customFormat="1" x14ac:dyDescent="0.25">
      <c r="A110" s="12">
        <v>12</v>
      </c>
      <c r="B110" s="13" t="s">
        <v>22</v>
      </c>
      <c r="C110" s="78">
        <f t="shared" si="31"/>
        <v>100000</v>
      </c>
      <c r="D110" s="78">
        <v>95000</v>
      </c>
      <c r="E110" s="78">
        <v>5000</v>
      </c>
      <c r="F110" s="113"/>
      <c r="G110" s="79"/>
      <c r="H110" s="79"/>
      <c r="I110" s="79"/>
      <c r="J110" s="79"/>
      <c r="K110" s="79"/>
      <c r="L110" s="79"/>
      <c r="M110" s="79"/>
      <c r="N110" s="95"/>
      <c r="O110" s="95"/>
      <c r="P110" s="95">
        <f>C110</f>
        <v>100000</v>
      </c>
      <c r="Q110" s="95"/>
    </row>
    <row r="111" spans="1:18" s="11" customFormat="1" x14ac:dyDescent="0.25">
      <c r="A111" s="12">
        <v>13</v>
      </c>
      <c r="B111" s="13" t="s">
        <v>102</v>
      </c>
      <c r="C111" s="78">
        <f t="shared" si="31"/>
        <v>85000</v>
      </c>
      <c r="D111" s="78">
        <v>81000</v>
      </c>
      <c r="E111" s="78">
        <v>4000</v>
      </c>
      <c r="F111" s="113"/>
      <c r="G111" s="79"/>
      <c r="H111" s="79"/>
      <c r="I111" s="79"/>
      <c r="J111" s="79"/>
      <c r="K111" s="79"/>
      <c r="L111" s="79"/>
      <c r="M111" s="79"/>
      <c r="N111" s="95"/>
      <c r="O111" s="95"/>
      <c r="P111" s="95">
        <v>40000</v>
      </c>
      <c r="Q111" s="95">
        <f>C111-P111</f>
        <v>45000</v>
      </c>
    </row>
    <row r="112" spans="1:18" s="11" customFormat="1" x14ac:dyDescent="0.25">
      <c r="A112" s="12">
        <v>14</v>
      </c>
      <c r="B112" s="13" t="s">
        <v>24</v>
      </c>
      <c r="C112" s="78">
        <f t="shared" si="31"/>
        <v>100000</v>
      </c>
      <c r="D112" s="78">
        <v>95000</v>
      </c>
      <c r="E112" s="78">
        <v>5000</v>
      </c>
      <c r="F112" s="113"/>
      <c r="G112" s="79"/>
      <c r="H112" s="79"/>
      <c r="I112" s="79"/>
      <c r="J112" s="79"/>
      <c r="K112" s="79"/>
      <c r="L112" s="79"/>
      <c r="M112" s="79"/>
      <c r="N112" s="95"/>
      <c r="O112" s="95"/>
      <c r="P112" s="95">
        <v>50000</v>
      </c>
      <c r="Q112" s="95">
        <f>C112-P112</f>
        <v>50000</v>
      </c>
    </row>
    <row r="113" spans="1:18" s="11" customFormat="1" x14ac:dyDescent="0.25">
      <c r="A113" s="12">
        <v>15</v>
      </c>
      <c r="B113" s="13" t="s">
        <v>107</v>
      </c>
      <c r="C113" s="78">
        <f t="shared" si="31"/>
        <v>85000</v>
      </c>
      <c r="D113" s="78">
        <v>81000</v>
      </c>
      <c r="E113" s="78">
        <v>4000</v>
      </c>
      <c r="F113" s="113"/>
      <c r="G113" s="79"/>
      <c r="H113" s="79"/>
      <c r="I113" s="79"/>
      <c r="J113" s="79"/>
      <c r="K113" s="79"/>
      <c r="L113" s="79"/>
      <c r="M113" s="79"/>
      <c r="N113" s="95"/>
      <c r="O113" s="95">
        <v>40000</v>
      </c>
      <c r="P113" s="95">
        <f>C113-O113</f>
        <v>45000</v>
      </c>
      <c r="Q113" s="95"/>
    </row>
    <row r="114" spans="1:18" s="11" customFormat="1" ht="47.25" x14ac:dyDescent="0.25">
      <c r="A114" s="9" t="s">
        <v>152</v>
      </c>
      <c r="B114" s="7" t="s">
        <v>153</v>
      </c>
      <c r="C114" s="77">
        <f t="shared" si="31"/>
        <v>467000</v>
      </c>
      <c r="D114" s="77">
        <f>D115</f>
        <v>445000</v>
      </c>
      <c r="E114" s="77">
        <f>E115</f>
        <v>22000</v>
      </c>
      <c r="F114" s="107"/>
      <c r="G114" s="79"/>
      <c r="H114" s="79"/>
      <c r="I114" s="79"/>
      <c r="J114" s="79"/>
      <c r="K114" s="79"/>
      <c r="L114" s="79"/>
      <c r="M114" s="79"/>
      <c r="N114" s="80">
        <f>N115</f>
        <v>0</v>
      </c>
      <c r="O114" s="80">
        <f t="shared" ref="O114:Q114" si="37">O115</f>
        <v>175000</v>
      </c>
      <c r="P114" s="80">
        <f t="shared" si="37"/>
        <v>215000</v>
      </c>
      <c r="Q114" s="80">
        <f t="shared" si="37"/>
        <v>77000</v>
      </c>
      <c r="R114" s="55">
        <f>Q114+P114+O114+N114</f>
        <v>467000</v>
      </c>
    </row>
    <row r="115" spans="1:18" s="2" customFormat="1" ht="63" x14ac:dyDescent="0.25">
      <c r="A115" s="12"/>
      <c r="B115" s="13" t="s">
        <v>154</v>
      </c>
      <c r="C115" s="78">
        <f t="shared" si="31"/>
        <v>467000</v>
      </c>
      <c r="D115" s="78">
        <f>D116+D117+D118</f>
        <v>445000</v>
      </c>
      <c r="E115" s="78">
        <f>E116+E117+E118</f>
        <v>22000</v>
      </c>
      <c r="F115" s="78" t="s">
        <v>132</v>
      </c>
      <c r="G115" s="78">
        <f t="shared" ref="G115:P115" si="38">G116+G117+G118</f>
        <v>0</v>
      </c>
      <c r="H115" s="78">
        <f t="shared" si="38"/>
        <v>0</v>
      </c>
      <c r="I115" s="78">
        <f t="shared" si="38"/>
        <v>0</v>
      </c>
      <c r="J115" s="78">
        <f t="shared" si="38"/>
        <v>0</v>
      </c>
      <c r="K115" s="78">
        <f t="shared" si="38"/>
        <v>0</v>
      </c>
      <c r="L115" s="78">
        <f t="shared" si="38"/>
        <v>0</v>
      </c>
      <c r="M115" s="78">
        <f t="shared" si="38"/>
        <v>0</v>
      </c>
      <c r="N115" s="91">
        <f t="shared" si="38"/>
        <v>0</v>
      </c>
      <c r="O115" s="91">
        <f t="shared" si="38"/>
        <v>175000</v>
      </c>
      <c r="P115" s="91">
        <f t="shared" si="38"/>
        <v>215000</v>
      </c>
      <c r="Q115" s="91">
        <f>Q116+Q117+Q118</f>
        <v>77000</v>
      </c>
      <c r="R115" s="55">
        <f>Q115+P115+O115+N115</f>
        <v>467000</v>
      </c>
    </row>
    <row r="116" spans="1:18" s="2" customFormat="1" x14ac:dyDescent="0.25">
      <c r="A116" s="12">
        <v>1</v>
      </c>
      <c r="B116" s="13" t="s">
        <v>155</v>
      </c>
      <c r="C116" s="78">
        <f t="shared" si="31"/>
        <v>347000</v>
      </c>
      <c r="D116" s="78">
        <v>330000</v>
      </c>
      <c r="E116" s="78">
        <v>17000</v>
      </c>
      <c r="F116" s="107" t="s">
        <v>132</v>
      </c>
      <c r="G116" s="81"/>
      <c r="H116" s="81"/>
      <c r="I116" s="81"/>
      <c r="J116" s="81"/>
      <c r="K116" s="81"/>
      <c r="L116" s="81"/>
      <c r="M116" s="81"/>
      <c r="N116" s="82"/>
      <c r="O116" s="82">
        <v>150000</v>
      </c>
      <c r="P116" s="82">
        <v>150000</v>
      </c>
      <c r="Q116" s="82">
        <v>47000</v>
      </c>
    </row>
    <row r="117" spans="1:18" s="2" customFormat="1" x14ac:dyDescent="0.25">
      <c r="A117" s="12">
        <v>2</v>
      </c>
      <c r="B117" s="13" t="s">
        <v>16</v>
      </c>
      <c r="C117" s="78">
        <f t="shared" si="31"/>
        <v>50000</v>
      </c>
      <c r="D117" s="78">
        <v>48000</v>
      </c>
      <c r="E117" s="78">
        <v>2000</v>
      </c>
      <c r="F117" s="107" t="s">
        <v>132</v>
      </c>
      <c r="G117" s="81"/>
      <c r="H117" s="81"/>
      <c r="I117" s="81"/>
      <c r="J117" s="81"/>
      <c r="K117" s="81"/>
      <c r="L117" s="81"/>
      <c r="M117" s="81"/>
      <c r="N117" s="82"/>
      <c r="O117" s="82">
        <v>25000</v>
      </c>
      <c r="P117" s="82">
        <v>25000</v>
      </c>
      <c r="Q117" s="82"/>
    </row>
    <row r="118" spans="1:18" s="2" customFormat="1" x14ac:dyDescent="0.25">
      <c r="A118" s="12">
        <v>3</v>
      </c>
      <c r="B118" s="13" t="s">
        <v>24</v>
      </c>
      <c r="C118" s="78">
        <f t="shared" si="31"/>
        <v>70000</v>
      </c>
      <c r="D118" s="78">
        <v>67000</v>
      </c>
      <c r="E118" s="78">
        <v>3000</v>
      </c>
      <c r="F118" s="107" t="s">
        <v>132</v>
      </c>
      <c r="G118" s="81"/>
      <c r="H118" s="81"/>
      <c r="I118" s="81"/>
      <c r="J118" s="81"/>
      <c r="K118" s="81"/>
      <c r="L118" s="81"/>
      <c r="M118" s="81"/>
      <c r="N118" s="82"/>
      <c r="O118" s="82"/>
      <c r="P118" s="82">
        <v>40000</v>
      </c>
      <c r="Q118" s="82">
        <v>30000</v>
      </c>
    </row>
    <row r="119" spans="1:18" s="8" customFormat="1" ht="78.75" x14ac:dyDescent="0.25">
      <c r="A119" s="29" t="s">
        <v>156</v>
      </c>
      <c r="B119" s="7" t="s">
        <v>157</v>
      </c>
      <c r="C119" s="114">
        <f t="shared" si="31"/>
        <v>896000</v>
      </c>
      <c r="D119" s="114">
        <f>D120+D126+D127</f>
        <v>852000</v>
      </c>
      <c r="E119" s="114">
        <f>E120+E126+E127</f>
        <v>44000</v>
      </c>
      <c r="F119" s="114" t="s">
        <v>132</v>
      </c>
      <c r="G119" s="114">
        <f t="shared" ref="G119:Q119" si="39">G120+G126+G127</f>
        <v>0</v>
      </c>
      <c r="H119" s="114">
        <f t="shared" si="39"/>
        <v>0</v>
      </c>
      <c r="I119" s="114">
        <f t="shared" si="39"/>
        <v>0</v>
      </c>
      <c r="J119" s="114">
        <f t="shared" si="39"/>
        <v>0</v>
      </c>
      <c r="K119" s="114">
        <f t="shared" si="39"/>
        <v>0</v>
      </c>
      <c r="L119" s="114">
        <f t="shared" si="39"/>
        <v>0</v>
      </c>
      <c r="M119" s="114">
        <f t="shared" si="39"/>
        <v>0</v>
      </c>
      <c r="N119" s="115">
        <f>N120+N126+N127</f>
        <v>111000</v>
      </c>
      <c r="O119" s="115">
        <f t="shared" si="39"/>
        <v>182000</v>
      </c>
      <c r="P119" s="115">
        <f t="shared" si="39"/>
        <v>396000</v>
      </c>
      <c r="Q119" s="115">
        <f t="shared" si="39"/>
        <v>207000</v>
      </c>
      <c r="R119" s="55">
        <f>Q119+P119+O119+N119</f>
        <v>896000</v>
      </c>
    </row>
    <row r="120" spans="1:18" ht="141.75" x14ac:dyDescent="0.25">
      <c r="A120" s="5">
        <v>1</v>
      </c>
      <c r="B120" s="23" t="s">
        <v>158</v>
      </c>
      <c r="C120" s="78">
        <f t="shared" si="31"/>
        <v>623000</v>
      </c>
      <c r="D120" s="78">
        <f>D121+D122</f>
        <v>590000</v>
      </c>
      <c r="E120" s="78">
        <f>E121+E122</f>
        <v>33000</v>
      </c>
      <c r="F120" s="107"/>
      <c r="G120" s="73"/>
      <c r="H120" s="73"/>
      <c r="I120" s="73"/>
      <c r="J120" s="73"/>
      <c r="K120" s="73"/>
      <c r="L120" s="73"/>
      <c r="M120" s="73"/>
      <c r="N120" s="91">
        <f>N121+N122</f>
        <v>95000</v>
      </c>
      <c r="O120" s="91">
        <f t="shared" ref="O120:Q120" si="40">O121+O122</f>
        <v>145000</v>
      </c>
      <c r="P120" s="91">
        <f t="shared" si="40"/>
        <v>353000</v>
      </c>
      <c r="Q120" s="91">
        <f t="shared" si="40"/>
        <v>30000</v>
      </c>
      <c r="R120" s="55">
        <f>Q120+P120+O120+N120</f>
        <v>623000</v>
      </c>
    </row>
    <row r="121" spans="1:18" ht="60" x14ac:dyDescent="0.25">
      <c r="A121" s="31" t="s">
        <v>15</v>
      </c>
      <c r="B121" s="13" t="s">
        <v>159</v>
      </c>
      <c r="C121" s="78">
        <f>D121+E121</f>
        <v>200000</v>
      </c>
      <c r="D121" s="78">
        <v>189000</v>
      </c>
      <c r="E121" s="78">
        <v>11000</v>
      </c>
      <c r="F121" s="107" t="s">
        <v>155</v>
      </c>
      <c r="G121" s="73"/>
      <c r="H121" s="73"/>
      <c r="I121" s="73"/>
      <c r="J121" s="73"/>
      <c r="K121" s="73"/>
      <c r="L121" s="73"/>
      <c r="M121" s="73"/>
      <c r="N121" s="108">
        <v>85000</v>
      </c>
      <c r="O121" s="108">
        <v>15000</v>
      </c>
      <c r="P121" s="108">
        <v>100000</v>
      </c>
      <c r="Q121" s="108"/>
      <c r="R121" s="55">
        <f>Q121+P121+O121+N121</f>
        <v>200000</v>
      </c>
    </row>
    <row r="122" spans="1:18" ht="94.5" x14ac:dyDescent="0.25">
      <c r="A122" s="31" t="s">
        <v>17</v>
      </c>
      <c r="B122" s="24" t="s">
        <v>160</v>
      </c>
      <c r="C122" s="78">
        <f t="shared" si="31"/>
        <v>423000</v>
      </c>
      <c r="D122" s="78">
        <f>D123+D124+D125</f>
        <v>401000</v>
      </c>
      <c r="E122" s="78">
        <f>E123+E124+E125</f>
        <v>22000</v>
      </c>
      <c r="F122" s="107"/>
      <c r="G122" s="73"/>
      <c r="H122" s="73"/>
      <c r="I122" s="73"/>
      <c r="J122" s="73"/>
      <c r="K122" s="73"/>
      <c r="L122" s="73"/>
      <c r="M122" s="73"/>
      <c r="N122" s="91">
        <f>N123+N124+N125</f>
        <v>10000</v>
      </c>
      <c r="O122" s="91">
        <f t="shared" ref="O122:Q122" si="41">O123+O124+O125</f>
        <v>130000</v>
      </c>
      <c r="P122" s="91">
        <f t="shared" si="41"/>
        <v>253000</v>
      </c>
      <c r="Q122" s="91">
        <f t="shared" si="41"/>
        <v>30000</v>
      </c>
      <c r="R122" s="55">
        <f>Q122+P122+O122+N122</f>
        <v>423000</v>
      </c>
    </row>
    <row r="123" spans="1:18" x14ac:dyDescent="0.25">
      <c r="A123" s="32" t="s">
        <v>98</v>
      </c>
      <c r="B123" s="24" t="s">
        <v>161</v>
      </c>
      <c r="C123" s="78">
        <f t="shared" si="31"/>
        <v>218000</v>
      </c>
      <c r="D123" s="78">
        <v>206000</v>
      </c>
      <c r="E123" s="78">
        <v>12000</v>
      </c>
      <c r="F123" s="107"/>
      <c r="G123" s="73"/>
      <c r="H123" s="116"/>
      <c r="I123" s="116"/>
      <c r="J123" s="116"/>
      <c r="K123" s="116"/>
      <c r="L123" s="73"/>
      <c r="M123" s="73"/>
      <c r="N123" s="108"/>
      <c r="O123" s="108">
        <v>100000</v>
      </c>
      <c r="P123" s="108">
        <v>118000</v>
      </c>
      <c r="Q123" s="108"/>
    </row>
    <row r="124" spans="1:18" x14ac:dyDescent="0.25">
      <c r="A124" s="32" t="s">
        <v>98</v>
      </c>
      <c r="B124" s="24" t="s">
        <v>162</v>
      </c>
      <c r="C124" s="78">
        <f t="shared" si="31"/>
        <v>105000</v>
      </c>
      <c r="D124" s="78">
        <v>100000</v>
      </c>
      <c r="E124" s="78">
        <v>5000</v>
      </c>
      <c r="F124" s="107"/>
      <c r="G124" s="73"/>
      <c r="H124" s="73"/>
      <c r="I124" s="73"/>
      <c r="J124" s="73"/>
      <c r="K124" s="73"/>
      <c r="L124" s="73"/>
      <c r="M124" s="73"/>
      <c r="N124" s="108"/>
      <c r="O124" s="108"/>
      <c r="P124" s="108">
        <f>C124</f>
        <v>105000</v>
      </c>
      <c r="Q124" s="108"/>
    </row>
    <row r="125" spans="1:18" x14ac:dyDescent="0.25">
      <c r="A125" s="32" t="s">
        <v>98</v>
      </c>
      <c r="B125" s="24" t="s">
        <v>163</v>
      </c>
      <c r="C125" s="78">
        <f t="shared" si="31"/>
        <v>100000</v>
      </c>
      <c r="D125" s="78">
        <v>95000</v>
      </c>
      <c r="E125" s="78">
        <v>5000</v>
      </c>
      <c r="F125" s="107"/>
      <c r="G125" s="73"/>
      <c r="H125" s="73"/>
      <c r="I125" s="73"/>
      <c r="J125" s="73"/>
      <c r="K125" s="73"/>
      <c r="L125" s="73"/>
      <c r="M125" s="73"/>
      <c r="N125" s="108">
        <v>10000</v>
      </c>
      <c r="O125" s="108">
        <v>30000</v>
      </c>
      <c r="P125" s="108">
        <v>30000</v>
      </c>
      <c r="Q125" s="108">
        <v>30000</v>
      </c>
    </row>
    <row r="126" spans="1:18" ht="63" x14ac:dyDescent="0.25">
      <c r="A126" s="31">
        <v>2</v>
      </c>
      <c r="B126" s="23" t="s">
        <v>164</v>
      </c>
      <c r="C126" s="117">
        <f t="shared" si="31"/>
        <v>71000</v>
      </c>
      <c r="D126" s="117">
        <v>71000</v>
      </c>
      <c r="E126" s="117"/>
      <c r="F126" s="107" t="s">
        <v>141</v>
      </c>
      <c r="G126" s="73"/>
      <c r="H126" s="73"/>
      <c r="I126" s="73"/>
      <c r="J126" s="73"/>
      <c r="K126" s="73"/>
      <c r="L126" s="73"/>
      <c r="M126" s="73"/>
      <c r="N126" s="108"/>
      <c r="O126" s="108"/>
      <c r="P126" s="108"/>
      <c r="Q126" s="108">
        <v>71000</v>
      </c>
      <c r="R126" s="55">
        <f>Q126+P126+O126+N126</f>
        <v>71000</v>
      </c>
    </row>
    <row r="127" spans="1:18" ht="47.25" x14ac:dyDescent="0.25">
      <c r="A127" s="5">
        <v>3</v>
      </c>
      <c r="B127" s="23" t="s">
        <v>165</v>
      </c>
      <c r="C127" s="117">
        <f t="shared" si="31"/>
        <v>202000</v>
      </c>
      <c r="D127" s="117">
        <f>D128</f>
        <v>191000</v>
      </c>
      <c r="E127" s="117">
        <f>E128</f>
        <v>11000</v>
      </c>
      <c r="F127" s="107" t="s">
        <v>132</v>
      </c>
      <c r="G127" s="73"/>
      <c r="H127" s="73"/>
      <c r="I127" s="73"/>
      <c r="J127" s="73"/>
      <c r="K127" s="73"/>
      <c r="L127" s="73"/>
      <c r="M127" s="73"/>
      <c r="N127" s="118">
        <f>N128</f>
        <v>16000</v>
      </c>
      <c r="O127" s="118">
        <f t="shared" ref="O127:Q127" si="42">O128</f>
        <v>37000</v>
      </c>
      <c r="P127" s="118">
        <f t="shared" si="42"/>
        <v>43000</v>
      </c>
      <c r="Q127" s="118">
        <f t="shared" si="42"/>
        <v>106000</v>
      </c>
      <c r="R127" s="55">
        <f>Q127+P127+O127+N127</f>
        <v>202000</v>
      </c>
    </row>
    <row r="128" spans="1:18" ht="30.6" customHeight="1" x14ac:dyDescent="0.25">
      <c r="A128" s="31"/>
      <c r="B128" s="24" t="s">
        <v>166</v>
      </c>
      <c r="C128" s="78">
        <f t="shared" si="31"/>
        <v>202000</v>
      </c>
      <c r="D128" s="78">
        <f>D129+D130+D131+D132+D133+D134+D135+D136+D137+D138+D139+D140+D141+D142+D143+D144</f>
        <v>191000</v>
      </c>
      <c r="E128" s="78">
        <f>E129+E130+E131+E132+E133+E134+E135+E136+E137+E138+E139+E140+E141+E142+E143+E144</f>
        <v>11000</v>
      </c>
      <c r="F128" s="78">
        <f t="shared" ref="F128:P128" si="43">F129+F130+F131+F132+F133+F134+F135+F136+F137+F138+F139+F140+F141+F142+F143+F144</f>
        <v>0</v>
      </c>
      <c r="G128" s="78">
        <f t="shared" si="43"/>
        <v>0</v>
      </c>
      <c r="H128" s="78">
        <f t="shared" si="43"/>
        <v>0</v>
      </c>
      <c r="I128" s="78">
        <f t="shared" si="43"/>
        <v>0</v>
      </c>
      <c r="J128" s="78">
        <f t="shared" si="43"/>
        <v>0</v>
      </c>
      <c r="K128" s="78">
        <f t="shared" si="43"/>
        <v>0</v>
      </c>
      <c r="L128" s="78">
        <f t="shared" si="43"/>
        <v>0</v>
      </c>
      <c r="M128" s="78">
        <f t="shared" si="43"/>
        <v>0</v>
      </c>
      <c r="N128" s="91">
        <f t="shared" si="43"/>
        <v>16000</v>
      </c>
      <c r="O128" s="91">
        <f t="shared" si="43"/>
        <v>37000</v>
      </c>
      <c r="P128" s="91">
        <f t="shared" si="43"/>
        <v>43000</v>
      </c>
      <c r="Q128" s="91">
        <f>Q129+Q130+Q131+Q132+Q133+Q134+Q135+Q136+Q137+Q138+Q139+Q140+Q141+Q142+Q143+Q144</f>
        <v>106000</v>
      </c>
      <c r="R128" s="55">
        <f>Q128+P128+O128+N128</f>
        <v>202000</v>
      </c>
    </row>
    <row r="129" spans="1:17" x14ac:dyDescent="0.25">
      <c r="A129" s="12" t="s">
        <v>78</v>
      </c>
      <c r="B129" s="13" t="s">
        <v>161</v>
      </c>
      <c r="C129" s="78">
        <f t="shared" si="31"/>
        <v>64000</v>
      </c>
      <c r="D129" s="78">
        <v>58000</v>
      </c>
      <c r="E129" s="117">
        <v>6000</v>
      </c>
      <c r="F129" s="107"/>
      <c r="G129" s="73"/>
      <c r="H129" s="73"/>
      <c r="I129" s="73"/>
      <c r="J129" s="73"/>
      <c r="K129" s="73"/>
      <c r="L129" s="73"/>
      <c r="M129" s="73"/>
      <c r="N129" s="108">
        <v>16000</v>
      </c>
      <c r="O129" s="108">
        <v>16000</v>
      </c>
      <c r="P129" s="108">
        <v>16000</v>
      </c>
      <c r="Q129" s="108">
        <v>16000</v>
      </c>
    </row>
    <row r="130" spans="1:17" x14ac:dyDescent="0.25">
      <c r="A130" s="12" t="s">
        <v>167</v>
      </c>
      <c r="B130" s="13" t="s">
        <v>168</v>
      </c>
      <c r="C130" s="78">
        <f t="shared" si="31"/>
        <v>38000</v>
      </c>
      <c r="D130" s="78">
        <v>33000</v>
      </c>
      <c r="E130" s="117">
        <v>5000</v>
      </c>
      <c r="F130" s="107"/>
      <c r="G130" s="73"/>
      <c r="H130" s="73"/>
      <c r="I130" s="73"/>
      <c r="J130" s="73"/>
      <c r="K130" s="73"/>
      <c r="L130" s="73"/>
      <c r="M130" s="73"/>
      <c r="N130" s="108"/>
      <c r="O130" s="108">
        <v>19000</v>
      </c>
      <c r="P130" s="108">
        <f>C130-O130</f>
        <v>19000</v>
      </c>
      <c r="Q130" s="108"/>
    </row>
    <row r="131" spans="1:17" x14ac:dyDescent="0.25">
      <c r="A131" s="12" t="s">
        <v>169</v>
      </c>
      <c r="B131" s="13" t="s">
        <v>27</v>
      </c>
      <c r="C131" s="78">
        <f t="shared" si="31"/>
        <v>8000</v>
      </c>
      <c r="D131" s="78">
        <v>8000</v>
      </c>
      <c r="E131" s="117"/>
      <c r="F131" s="107"/>
      <c r="G131" s="73"/>
      <c r="H131" s="73"/>
      <c r="I131" s="73"/>
      <c r="J131" s="73"/>
      <c r="K131" s="73"/>
      <c r="L131" s="73"/>
      <c r="M131" s="73"/>
      <c r="N131" s="108"/>
      <c r="O131" s="108"/>
      <c r="P131" s="108"/>
      <c r="Q131" s="108">
        <f>C131</f>
        <v>8000</v>
      </c>
    </row>
    <row r="132" spans="1:17" x14ac:dyDescent="0.25">
      <c r="A132" s="12" t="s">
        <v>170</v>
      </c>
      <c r="B132" s="13" t="s">
        <v>50</v>
      </c>
      <c r="C132" s="78">
        <f t="shared" si="31"/>
        <v>8000</v>
      </c>
      <c r="D132" s="78">
        <v>8000</v>
      </c>
      <c r="E132" s="117"/>
      <c r="F132" s="107"/>
      <c r="G132" s="73"/>
      <c r="H132" s="73"/>
      <c r="I132" s="73"/>
      <c r="J132" s="73"/>
      <c r="K132" s="73"/>
      <c r="L132" s="73"/>
      <c r="M132" s="73"/>
      <c r="N132" s="108"/>
      <c r="O132" s="108">
        <v>2000</v>
      </c>
      <c r="P132" s="108">
        <v>3000</v>
      </c>
      <c r="Q132" s="108">
        <v>3000</v>
      </c>
    </row>
    <row r="133" spans="1:17" x14ac:dyDescent="0.25">
      <c r="A133" s="12" t="s">
        <v>171</v>
      </c>
      <c r="B133" s="13" t="s">
        <v>44</v>
      </c>
      <c r="C133" s="78">
        <f t="shared" si="31"/>
        <v>8000</v>
      </c>
      <c r="D133" s="78">
        <v>8000</v>
      </c>
      <c r="E133" s="117"/>
      <c r="F133" s="107"/>
      <c r="G133" s="73"/>
      <c r="H133" s="73"/>
      <c r="I133" s="73"/>
      <c r="J133" s="73"/>
      <c r="K133" s="73"/>
      <c r="L133" s="73"/>
      <c r="M133" s="73"/>
      <c r="N133" s="108"/>
      <c r="O133" s="108"/>
      <c r="P133" s="108"/>
      <c r="Q133" s="108">
        <f>C133</f>
        <v>8000</v>
      </c>
    </row>
    <row r="134" spans="1:17" x14ac:dyDescent="0.25">
      <c r="A134" s="12" t="s">
        <v>172</v>
      </c>
      <c r="B134" s="13" t="s">
        <v>118</v>
      </c>
      <c r="C134" s="78">
        <f t="shared" si="31"/>
        <v>5000</v>
      </c>
      <c r="D134" s="78">
        <v>5000</v>
      </c>
      <c r="E134" s="117"/>
      <c r="F134" s="107"/>
      <c r="G134" s="73"/>
      <c r="H134" s="73"/>
      <c r="I134" s="73"/>
      <c r="J134" s="73"/>
      <c r="K134" s="73"/>
      <c r="L134" s="73"/>
      <c r="M134" s="73"/>
      <c r="N134" s="108"/>
      <c r="O134" s="108"/>
      <c r="P134" s="108"/>
      <c r="Q134" s="108">
        <v>5000</v>
      </c>
    </row>
    <row r="135" spans="1:17" x14ac:dyDescent="0.25">
      <c r="A135" s="12" t="s">
        <v>173</v>
      </c>
      <c r="B135" s="13" t="s">
        <v>18</v>
      </c>
      <c r="C135" s="78">
        <f t="shared" si="31"/>
        <v>8000</v>
      </c>
      <c r="D135" s="78">
        <v>8000</v>
      </c>
      <c r="E135" s="117"/>
      <c r="F135" s="107"/>
      <c r="G135" s="73"/>
      <c r="H135" s="73"/>
      <c r="I135" s="73"/>
      <c r="J135" s="73"/>
      <c r="K135" s="73"/>
      <c r="L135" s="73"/>
      <c r="M135" s="73"/>
      <c r="N135" s="108"/>
      <c r="O135" s="108"/>
      <c r="P135" s="108"/>
      <c r="Q135" s="108">
        <f>C135</f>
        <v>8000</v>
      </c>
    </row>
    <row r="136" spans="1:17" x14ac:dyDescent="0.25">
      <c r="A136" s="12" t="s">
        <v>174</v>
      </c>
      <c r="B136" s="13" t="s">
        <v>93</v>
      </c>
      <c r="C136" s="78">
        <f t="shared" si="31"/>
        <v>8000</v>
      </c>
      <c r="D136" s="78">
        <v>8000</v>
      </c>
      <c r="E136" s="117"/>
      <c r="F136" s="107"/>
      <c r="G136" s="73"/>
      <c r="H136" s="73"/>
      <c r="I136" s="73"/>
      <c r="J136" s="73"/>
      <c r="K136" s="73"/>
      <c r="L136" s="73"/>
      <c r="M136" s="73"/>
      <c r="N136" s="108"/>
      <c r="O136" s="108"/>
      <c r="P136" s="108"/>
      <c r="Q136" s="108">
        <v>8000</v>
      </c>
    </row>
    <row r="137" spans="1:17" x14ac:dyDescent="0.25">
      <c r="A137" s="12" t="s">
        <v>175</v>
      </c>
      <c r="B137" s="13" t="s">
        <v>20</v>
      </c>
      <c r="C137" s="78">
        <f t="shared" si="31"/>
        <v>8000</v>
      </c>
      <c r="D137" s="78">
        <v>8000</v>
      </c>
      <c r="E137" s="117"/>
      <c r="F137" s="107"/>
      <c r="G137" s="73"/>
      <c r="H137" s="73"/>
      <c r="I137" s="73"/>
      <c r="J137" s="73"/>
      <c r="K137" s="73"/>
      <c r="L137" s="73"/>
      <c r="M137" s="73"/>
      <c r="N137" s="108"/>
      <c r="O137" s="108"/>
      <c r="P137" s="108"/>
      <c r="Q137" s="108">
        <f t="shared" ref="Q137:Q143" si="44">C137</f>
        <v>8000</v>
      </c>
    </row>
    <row r="138" spans="1:17" x14ac:dyDescent="0.25">
      <c r="A138" s="12" t="s">
        <v>176</v>
      </c>
      <c r="B138" s="13" t="s">
        <v>16</v>
      </c>
      <c r="C138" s="78">
        <f t="shared" si="31"/>
        <v>8000</v>
      </c>
      <c r="D138" s="78">
        <v>8000</v>
      </c>
      <c r="E138" s="117"/>
      <c r="F138" s="107"/>
      <c r="G138" s="73"/>
      <c r="H138" s="73"/>
      <c r="I138" s="73"/>
      <c r="J138" s="73"/>
      <c r="K138" s="73"/>
      <c r="L138" s="73"/>
      <c r="M138" s="73"/>
      <c r="N138" s="108"/>
      <c r="O138" s="108"/>
      <c r="P138" s="108"/>
      <c r="Q138" s="108">
        <f t="shared" si="44"/>
        <v>8000</v>
      </c>
    </row>
    <row r="139" spans="1:17" x14ac:dyDescent="0.25">
      <c r="A139" s="12" t="s">
        <v>177</v>
      </c>
      <c r="B139" s="13" t="s">
        <v>30</v>
      </c>
      <c r="C139" s="78">
        <f t="shared" si="31"/>
        <v>8000</v>
      </c>
      <c r="D139" s="78">
        <v>8000</v>
      </c>
      <c r="E139" s="117"/>
      <c r="F139" s="107"/>
      <c r="G139" s="73"/>
      <c r="H139" s="73"/>
      <c r="I139" s="73"/>
      <c r="J139" s="73"/>
      <c r="K139" s="73"/>
      <c r="L139" s="73"/>
      <c r="M139" s="73"/>
      <c r="N139" s="108"/>
      <c r="O139" s="108"/>
      <c r="P139" s="108"/>
      <c r="Q139" s="108">
        <f t="shared" si="44"/>
        <v>8000</v>
      </c>
    </row>
    <row r="140" spans="1:17" x14ac:dyDescent="0.25">
      <c r="A140" s="12" t="s">
        <v>178</v>
      </c>
      <c r="B140" s="13" t="s">
        <v>48</v>
      </c>
      <c r="C140" s="78">
        <f t="shared" si="31"/>
        <v>8000</v>
      </c>
      <c r="D140" s="78">
        <v>8000</v>
      </c>
      <c r="E140" s="117"/>
      <c r="F140" s="107"/>
      <c r="G140" s="73"/>
      <c r="H140" s="73"/>
      <c r="I140" s="73"/>
      <c r="J140" s="73"/>
      <c r="K140" s="73"/>
      <c r="L140" s="73"/>
      <c r="M140" s="73"/>
      <c r="N140" s="108"/>
      <c r="O140" s="108"/>
      <c r="P140" s="108"/>
      <c r="Q140" s="108">
        <f t="shared" si="44"/>
        <v>8000</v>
      </c>
    </row>
    <row r="141" spans="1:17" x14ac:dyDescent="0.25">
      <c r="A141" s="12" t="s">
        <v>179</v>
      </c>
      <c r="B141" s="13" t="s">
        <v>22</v>
      </c>
      <c r="C141" s="78">
        <f t="shared" si="31"/>
        <v>7000</v>
      </c>
      <c r="D141" s="78">
        <v>7000</v>
      </c>
      <c r="E141" s="117"/>
      <c r="F141" s="107"/>
      <c r="G141" s="73"/>
      <c r="H141" s="73"/>
      <c r="I141" s="73"/>
      <c r="J141" s="73"/>
      <c r="K141" s="73"/>
      <c r="L141" s="73"/>
      <c r="M141" s="73"/>
      <c r="N141" s="108"/>
      <c r="O141" s="108"/>
      <c r="P141" s="108"/>
      <c r="Q141" s="108">
        <f t="shared" si="44"/>
        <v>7000</v>
      </c>
    </row>
    <row r="142" spans="1:17" x14ac:dyDescent="0.25">
      <c r="A142" s="12" t="s">
        <v>180</v>
      </c>
      <c r="B142" s="13" t="s">
        <v>102</v>
      </c>
      <c r="C142" s="78">
        <f t="shared" si="31"/>
        <v>5000</v>
      </c>
      <c r="D142" s="78">
        <v>5000</v>
      </c>
      <c r="E142" s="117"/>
      <c r="F142" s="107"/>
      <c r="G142" s="73"/>
      <c r="H142" s="73"/>
      <c r="I142" s="73"/>
      <c r="J142" s="73"/>
      <c r="K142" s="73"/>
      <c r="L142" s="73"/>
      <c r="M142" s="73"/>
      <c r="N142" s="108"/>
      <c r="O142" s="108"/>
      <c r="P142" s="108"/>
      <c r="Q142" s="108">
        <f t="shared" si="44"/>
        <v>5000</v>
      </c>
    </row>
    <row r="143" spans="1:17" x14ac:dyDescent="0.25">
      <c r="A143" s="12" t="s">
        <v>181</v>
      </c>
      <c r="B143" s="13" t="s">
        <v>24</v>
      </c>
      <c r="C143" s="78">
        <f t="shared" si="31"/>
        <v>6000</v>
      </c>
      <c r="D143" s="78">
        <v>6000</v>
      </c>
      <c r="E143" s="117"/>
      <c r="F143" s="107"/>
      <c r="G143" s="73"/>
      <c r="H143" s="73"/>
      <c r="I143" s="73"/>
      <c r="J143" s="73"/>
      <c r="K143" s="73"/>
      <c r="L143" s="73"/>
      <c r="M143" s="73"/>
      <c r="N143" s="108"/>
      <c r="O143" s="108"/>
      <c r="P143" s="108"/>
      <c r="Q143" s="108">
        <f t="shared" si="44"/>
        <v>6000</v>
      </c>
    </row>
    <row r="144" spans="1:17" x14ac:dyDescent="0.25">
      <c r="A144" s="12" t="s">
        <v>182</v>
      </c>
      <c r="B144" s="13" t="s">
        <v>107</v>
      </c>
      <c r="C144" s="78">
        <f t="shared" si="31"/>
        <v>5000</v>
      </c>
      <c r="D144" s="78">
        <v>5000</v>
      </c>
      <c r="E144" s="117"/>
      <c r="F144" s="107"/>
      <c r="G144" s="73"/>
      <c r="H144" s="73"/>
      <c r="I144" s="73"/>
      <c r="J144" s="73"/>
      <c r="K144" s="73"/>
      <c r="L144" s="73"/>
      <c r="M144" s="73"/>
      <c r="N144" s="108"/>
      <c r="O144" s="108"/>
      <c r="P144" s="108">
        <f>C144</f>
        <v>5000</v>
      </c>
      <c r="Q144" s="108"/>
    </row>
    <row r="146" spans="2:3" hidden="1" x14ac:dyDescent="0.25">
      <c r="B146" s="29" t="s">
        <v>183</v>
      </c>
      <c r="C146" s="35">
        <v>43459000</v>
      </c>
    </row>
    <row r="147" spans="2:3" hidden="1" x14ac:dyDescent="0.25">
      <c r="B147" s="29" t="s">
        <v>184</v>
      </c>
      <c r="C147" s="35">
        <v>34735000</v>
      </c>
    </row>
    <row r="148" spans="2:3" hidden="1" x14ac:dyDescent="0.25">
      <c r="B148" s="29" t="s">
        <v>185</v>
      </c>
      <c r="C148" s="36">
        <f>+C146-C147</f>
        <v>8724000</v>
      </c>
    </row>
  </sheetData>
  <autoFilter ref="B2:B144"/>
  <mergeCells count="9">
    <mergeCell ref="A2:Q2"/>
    <mergeCell ref="A3:Q3"/>
    <mergeCell ref="A8:B8"/>
    <mergeCell ref="N5:Q5"/>
    <mergeCell ref="A5:A6"/>
    <mergeCell ref="B5:B6"/>
    <mergeCell ref="C5:C6"/>
    <mergeCell ref="D5:E5"/>
    <mergeCell ref="F5:F6"/>
  </mergeCells>
  <pageMargins left="0.39370078740157499" right="0" top="0.66929133858267698" bottom="0.43307086614173201" header="0.31496062992126" footer="0.31496062992126"/>
  <pageSetup paperSize="9" scale="9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topLeftCell="A19" zoomScaleNormal="100" workbookViewId="0">
      <selection activeCell="A4" sqref="A4:AB4"/>
    </sheetView>
  </sheetViews>
  <sheetFormatPr defaultColWidth="8.625" defaultRowHeight="15.75" x14ac:dyDescent="0.25"/>
  <cols>
    <col min="1" max="1" width="4.375" style="37" customWidth="1"/>
    <col min="2" max="2" width="24" style="1" customWidth="1"/>
    <col min="3" max="3" width="11.125" style="33" bestFit="1" customWidth="1"/>
    <col min="4" max="4" width="10" style="33" hidden="1" customWidth="1"/>
    <col min="5" max="5" width="8.375" style="33" hidden="1" customWidth="1"/>
    <col min="6" max="6" width="10" style="33" hidden="1" customWidth="1"/>
    <col min="7" max="7" width="8.375" style="33" hidden="1" customWidth="1"/>
    <col min="8" max="8" width="13.875" style="33" hidden="1" customWidth="1"/>
    <col min="9" max="9" width="10" style="33" hidden="1" customWidth="1"/>
    <col min="10" max="11" width="8.375" style="33" hidden="1" customWidth="1"/>
    <col min="12" max="12" width="10" style="33" hidden="1" customWidth="1"/>
    <col min="13" max="13" width="10.875" style="33" hidden="1" customWidth="1"/>
    <col min="14" max="14" width="8.375" style="33" hidden="1" customWidth="1"/>
    <col min="15" max="16" width="7.125" style="33" hidden="1" customWidth="1"/>
    <col min="17" max="17" width="8.625" style="33" hidden="1" customWidth="1"/>
    <col min="18" max="18" width="0" style="33" hidden="1" customWidth="1"/>
    <col min="19" max="19" width="10.625" style="1" hidden="1" customWidth="1"/>
    <col min="20" max="20" width="15.5" style="1" hidden="1" customWidth="1"/>
    <col min="21" max="21" width="10.125" style="1" hidden="1" customWidth="1"/>
    <col min="22" max="24" width="0" style="1" hidden="1" customWidth="1"/>
    <col min="25" max="26" width="8.625" style="119"/>
    <col min="27" max="27" width="12.625" style="119" customWidth="1"/>
    <col min="28" max="28" width="13.625" style="119" customWidth="1"/>
    <col min="29" max="30" width="9.125" style="1" hidden="1" customWidth="1"/>
    <col min="31" max="31" width="11.375" style="1" hidden="1" customWidth="1"/>
    <col min="32" max="32" width="10.125" style="1" hidden="1" customWidth="1"/>
    <col min="33" max="33" width="0" style="1" hidden="1" customWidth="1"/>
    <col min="34" max="34" width="8.625" style="1"/>
    <col min="35" max="35" width="9.875" style="1" bestFit="1" customWidth="1"/>
    <col min="36" max="16384" width="8.625" style="1"/>
  </cols>
  <sheetData>
    <row r="1" spans="1:35" x14ac:dyDescent="0.25">
      <c r="O1" s="140" t="s">
        <v>186</v>
      </c>
      <c r="P1" s="140"/>
      <c r="Q1" s="140"/>
    </row>
    <row r="2" spans="1:35" ht="39.6" customHeight="1" x14ac:dyDescent="0.25">
      <c r="A2" s="143" t="s">
        <v>241</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row>
    <row r="3" spans="1:35" ht="18.75" hidden="1" x14ac:dyDescent="0.25">
      <c r="A3" s="141" t="s">
        <v>187</v>
      </c>
      <c r="B3" s="141"/>
      <c r="C3" s="141"/>
      <c r="D3" s="141"/>
      <c r="E3" s="141"/>
      <c r="F3" s="141"/>
      <c r="G3" s="141"/>
      <c r="H3" s="141"/>
      <c r="I3" s="141"/>
      <c r="J3" s="141"/>
      <c r="K3" s="141"/>
      <c r="L3" s="141"/>
      <c r="M3" s="141"/>
      <c r="N3" s="141"/>
      <c r="O3" s="141"/>
      <c r="P3" s="141"/>
      <c r="Q3" s="141"/>
    </row>
    <row r="4" spans="1:35" ht="27.6" customHeight="1" x14ac:dyDescent="0.25">
      <c r="A4" s="128" t="s">
        <v>238</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row>
    <row r="5" spans="1:35" ht="21" customHeight="1" x14ac:dyDescent="0.25">
      <c r="A5" s="39"/>
      <c r="B5" s="39"/>
      <c r="C5" s="40"/>
      <c r="D5" s="40"/>
      <c r="E5" s="40"/>
      <c r="F5" s="40"/>
      <c r="G5" s="40"/>
      <c r="H5" s="40"/>
      <c r="I5" s="40"/>
      <c r="J5" s="40"/>
      <c r="K5" s="40"/>
      <c r="L5" s="40"/>
      <c r="M5" s="40"/>
      <c r="N5" s="40"/>
      <c r="O5" s="142" t="s">
        <v>188</v>
      </c>
      <c r="P5" s="142"/>
      <c r="Q5" s="142"/>
      <c r="Y5" s="1"/>
      <c r="Z5" s="1"/>
      <c r="AA5" s="1"/>
      <c r="AB5" s="1"/>
    </row>
    <row r="6" spans="1:35" ht="22.5" customHeight="1" x14ac:dyDescent="0.25">
      <c r="A6" s="131" t="s">
        <v>1</v>
      </c>
      <c r="B6" s="131" t="s">
        <v>189</v>
      </c>
      <c r="C6" s="133" t="s">
        <v>190</v>
      </c>
      <c r="D6" s="134"/>
      <c r="E6" s="134"/>
      <c r="F6" s="134"/>
      <c r="G6" s="135"/>
      <c r="H6" s="132" t="s">
        <v>5</v>
      </c>
      <c r="I6" s="132"/>
      <c r="J6" s="132"/>
      <c r="K6" s="132"/>
      <c r="L6" s="132"/>
      <c r="M6" s="132" t="s">
        <v>191</v>
      </c>
      <c r="N6" s="132"/>
      <c r="O6" s="132"/>
      <c r="P6" s="132"/>
      <c r="Q6" s="132"/>
      <c r="Y6" s="139" t="s">
        <v>235</v>
      </c>
      <c r="Z6" s="139"/>
      <c r="AA6" s="139"/>
      <c r="AB6" s="139"/>
    </row>
    <row r="7" spans="1:35" ht="29.1" customHeight="1" x14ac:dyDescent="0.25">
      <c r="A7" s="131"/>
      <c r="B7" s="131"/>
      <c r="C7" s="136"/>
      <c r="D7" s="137"/>
      <c r="E7" s="137"/>
      <c r="F7" s="137"/>
      <c r="G7" s="138"/>
      <c r="H7" s="41" t="s">
        <v>192</v>
      </c>
      <c r="I7" s="41" t="s">
        <v>193</v>
      </c>
      <c r="J7" s="41" t="s">
        <v>194</v>
      </c>
      <c r="K7" s="41" t="s">
        <v>196</v>
      </c>
      <c r="L7" s="41" t="s">
        <v>195</v>
      </c>
      <c r="M7" s="41" t="s">
        <v>192</v>
      </c>
      <c r="N7" s="41" t="s">
        <v>193</v>
      </c>
      <c r="O7" s="41" t="s">
        <v>194</v>
      </c>
      <c r="P7" s="41" t="s">
        <v>196</v>
      </c>
      <c r="Q7" s="41" t="s">
        <v>195</v>
      </c>
      <c r="R7" s="116"/>
      <c r="Y7" s="126" t="s">
        <v>231</v>
      </c>
      <c r="Z7" s="126" t="s">
        <v>232</v>
      </c>
      <c r="AA7" s="126" t="s">
        <v>233</v>
      </c>
      <c r="AB7" s="126" t="s">
        <v>234</v>
      </c>
    </row>
    <row r="8" spans="1:35" ht="23.45" customHeight="1" x14ac:dyDescent="0.25">
      <c r="A8" s="57"/>
      <c r="B8" s="57" t="s">
        <v>197</v>
      </c>
      <c r="C8" s="42">
        <f>C9+C15</f>
        <v>10877000</v>
      </c>
      <c r="D8" s="42">
        <f t="shared" ref="D8:Y8" si="0">D9+D15</f>
        <v>3383000</v>
      </c>
      <c r="E8" s="42">
        <f t="shared" si="0"/>
        <v>367000</v>
      </c>
      <c r="F8" s="42">
        <f t="shared" si="0"/>
        <v>6747000</v>
      </c>
      <c r="G8" s="42">
        <f t="shared" si="0"/>
        <v>380000</v>
      </c>
      <c r="H8" s="42">
        <f t="shared" si="0"/>
        <v>10560000</v>
      </c>
      <c r="I8" s="42">
        <f t="shared" si="0"/>
        <v>3284000</v>
      </c>
      <c r="J8" s="42">
        <f t="shared" si="0"/>
        <v>356000</v>
      </c>
      <c r="K8" s="42">
        <f t="shared" si="0"/>
        <v>369000</v>
      </c>
      <c r="L8" s="42">
        <f t="shared" si="0"/>
        <v>6551000</v>
      </c>
      <c r="M8" s="42">
        <f t="shared" si="0"/>
        <v>317000</v>
      </c>
      <c r="N8" s="42">
        <f t="shared" si="0"/>
        <v>99000</v>
      </c>
      <c r="O8" s="42">
        <f t="shared" si="0"/>
        <v>11000</v>
      </c>
      <c r="P8" s="42">
        <f t="shared" si="0"/>
        <v>11000</v>
      </c>
      <c r="Q8" s="42">
        <f t="shared" si="0"/>
        <v>196000</v>
      </c>
      <c r="R8" s="42">
        <f t="shared" si="0"/>
        <v>0</v>
      </c>
      <c r="S8" s="42">
        <f t="shared" si="0"/>
        <v>0</v>
      </c>
      <c r="T8" s="42">
        <f t="shared" si="0"/>
        <v>0</v>
      </c>
      <c r="U8" s="42">
        <f t="shared" ca="1" si="0"/>
        <v>10877000</v>
      </c>
      <c r="V8" s="42">
        <f t="shared" si="0"/>
        <v>0</v>
      </c>
      <c r="W8" s="42">
        <f t="shared" si="0"/>
        <v>0</v>
      </c>
      <c r="X8" s="42">
        <f t="shared" si="0"/>
        <v>0</v>
      </c>
      <c r="Y8" s="42">
        <f t="shared" si="0"/>
        <v>0</v>
      </c>
      <c r="Z8" s="42">
        <f>Z9+Z15</f>
        <v>100000</v>
      </c>
      <c r="AA8" s="42">
        <f>AA9+AA15</f>
        <v>5204000</v>
      </c>
      <c r="AB8" s="42">
        <f>AB9+AB15</f>
        <v>5573000</v>
      </c>
      <c r="AI8" s="33" t="s">
        <v>132</v>
      </c>
    </row>
    <row r="9" spans="1:35" ht="23.45" customHeight="1" x14ac:dyDescent="0.25">
      <c r="A9" s="57" t="s">
        <v>12</v>
      </c>
      <c r="B9" s="43" t="s">
        <v>198</v>
      </c>
      <c r="C9" s="42">
        <f>SUM(C10:C14)</f>
        <v>5099000</v>
      </c>
      <c r="D9" s="42">
        <f t="shared" ref="D9:L9" si="1">SUM(D10:D14)</f>
        <v>3383000</v>
      </c>
      <c r="E9" s="42">
        <f t="shared" si="1"/>
        <v>367000</v>
      </c>
      <c r="F9" s="42">
        <f t="shared" si="1"/>
        <v>969000</v>
      </c>
      <c r="G9" s="42">
        <f t="shared" si="1"/>
        <v>380000</v>
      </c>
      <c r="H9" s="42">
        <f>SUM(H10:H14)</f>
        <v>4950000</v>
      </c>
      <c r="I9" s="42">
        <f t="shared" si="1"/>
        <v>3284000</v>
      </c>
      <c r="J9" s="42">
        <f t="shared" si="1"/>
        <v>356000</v>
      </c>
      <c r="K9" s="42">
        <f t="shared" si="1"/>
        <v>369000</v>
      </c>
      <c r="L9" s="42">
        <f t="shared" si="1"/>
        <v>941000</v>
      </c>
      <c r="M9" s="42">
        <f>SUM(M10:M14)</f>
        <v>149000</v>
      </c>
      <c r="N9" s="42">
        <f t="shared" ref="N9:Z9" si="2">SUM(N10:N14)</f>
        <v>99000</v>
      </c>
      <c r="O9" s="42">
        <f t="shared" si="2"/>
        <v>11000</v>
      </c>
      <c r="P9" s="42">
        <f t="shared" si="2"/>
        <v>11000</v>
      </c>
      <c r="Q9" s="42">
        <f t="shared" si="2"/>
        <v>28000</v>
      </c>
      <c r="R9" s="42">
        <f t="shared" si="2"/>
        <v>0</v>
      </c>
      <c r="S9" s="42">
        <f t="shared" si="2"/>
        <v>0</v>
      </c>
      <c r="T9" s="42">
        <f t="shared" si="2"/>
        <v>0</v>
      </c>
      <c r="U9" s="42">
        <f t="shared" ca="1" si="2"/>
        <v>149000</v>
      </c>
      <c r="V9" s="42">
        <f t="shared" si="2"/>
        <v>0</v>
      </c>
      <c r="W9" s="42">
        <f t="shared" si="2"/>
        <v>0</v>
      </c>
      <c r="X9" s="42">
        <f t="shared" si="2"/>
        <v>0</v>
      </c>
      <c r="Y9" s="66">
        <f t="shared" si="2"/>
        <v>0</v>
      </c>
      <c r="Z9" s="66">
        <f t="shared" si="2"/>
        <v>0</v>
      </c>
      <c r="AA9" s="66">
        <f>SUM(AA10:AA14)</f>
        <v>2432000</v>
      </c>
      <c r="AB9" s="66">
        <f>SUM(AB10:AB14)</f>
        <v>2667000</v>
      </c>
      <c r="AI9" s="33" t="s">
        <v>132</v>
      </c>
    </row>
    <row r="10" spans="1:35" ht="23.45" customHeight="1" x14ac:dyDescent="0.25">
      <c r="A10" s="26">
        <v>1</v>
      </c>
      <c r="B10" s="27" t="s">
        <v>199</v>
      </c>
      <c r="C10" s="44">
        <f>D10+E10+F10+G10</f>
        <v>2289000</v>
      </c>
      <c r="D10" s="34">
        <f>I10+N10</f>
        <v>1087000</v>
      </c>
      <c r="E10" s="34">
        <f>J10+O10</f>
        <v>233000</v>
      </c>
      <c r="F10" s="34">
        <f>L10+Q10</f>
        <v>969000</v>
      </c>
      <c r="G10" s="34">
        <f>K10+P10</f>
        <v>0</v>
      </c>
      <c r="H10" s="44">
        <f>I10+J10+K10+L10</f>
        <v>2222000</v>
      </c>
      <c r="I10" s="34">
        <f>'[2]Biểu 2.5 (DA7)'!D11</f>
        <v>1055000</v>
      </c>
      <c r="J10" s="34">
        <f>'[2]Biểu 2.4 DA6'!J11</f>
        <v>226000</v>
      </c>
      <c r="K10" s="34"/>
      <c r="L10" s="34">
        <f>'[2]Biểu 2.3 DA4'!M12</f>
        <v>941000</v>
      </c>
      <c r="M10" s="44">
        <f>N10+O10+P10+Q10</f>
        <v>67000</v>
      </c>
      <c r="N10" s="34">
        <f>'[2]Biểu 2.5 (DA7)'!E11</f>
        <v>32000</v>
      </c>
      <c r="O10" s="34">
        <f>'[2]Biểu 2.4 DA6'!K11</f>
        <v>7000</v>
      </c>
      <c r="P10" s="34"/>
      <c r="Q10" s="34">
        <f>'[2]Biểu 2.3 DA4'!N12</f>
        <v>28000</v>
      </c>
      <c r="U10" s="33">
        <f ca="1">C8-U9</f>
        <v>0</v>
      </c>
      <c r="Y10" s="120"/>
      <c r="Z10" s="120"/>
      <c r="AA10" s="56">
        <v>1000000</v>
      </c>
      <c r="AB10" s="56">
        <v>1289000</v>
      </c>
      <c r="AD10" s="33">
        <f>AA9+AA15</f>
        <v>5204000</v>
      </c>
      <c r="AE10" s="33">
        <f>AB9+AB15</f>
        <v>5573000</v>
      </c>
      <c r="AF10" s="33">
        <f>Z15</f>
        <v>100000</v>
      </c>
    </row>
    <row r="11" spans="1:35" ht="23.45" customHeight="1" x14ac:dyDescent="0.25">
      <c r="A11" s="26">
        <v>2</v>
      </c>
      <c r="B11" s="27" t="s">
        <v>200</v>
      </c>
      <c r="C11" s="44">
        <f t="shared" ref="C11:C13" si="3">D11+E11+F11+G11</f>
        <v>134000</v>
      </c>
      <c r="D11" s="34">
        <f t="shared" ref="D11:E13" si="4">I11+N11</f>
        <v>0</v>
      </c>
      <c r="E11" s="34">
        <f t="shared" si="4"/>
        <v>134000</v>
      </c>
      <c r="F11" s="34">
        <f t="shared" ref="F11:F13" si="5">L11+Q11</f>
        <v>0</v>
      </c>
      <c r="G11" s="34">
        <f t="shared" ref="G11:G13" si="6">K11+P11</f>
        <v>0</v>
      </c>
      <c r="H11" s="44">
        <f>I11+J11+K11+L11</f>
        <v>130000</v>
      </c>
      <c r="I11" s="34"/>
      <c r="J11" s="34">
        <f>'[2]Biểu 01. TH các ĐV'!$J$11</f>
        <v>130000</v>
      </c>
      <c r="K11" s="34"/>
      <c r="L11" s="34"/>
      <c r="M11" s="44">
        <f t="shared" ref="M11:M12" si="7">N11+O11+P11+Q11</f>
        <v>4000</v>
      </c>
      <c r="N11" s="34"/>
      <c r="O11" s="34">
        <f>'[2]Biểu 01. TH các ĐV'!$O$11</f>
        <v>4000</v>
      </c>
      <c r="P11" s="34"/>
      <c r="Q11" s="34"/>
      <c r="Y11" s="120"/>
      <c r="Z11" s="120"/>
      <c r="AA11" s="120">
        <v>94000</v>
      </c>
      <c r="AB11" s="120">
        <v>40000</v>
      </c>
      <c r="AF11" s="33">
        <f>AF10+AE10+AD10</f>
        <v>10877000</v>
      </c>
    </row>
    <row r="12" spans="1:35" ht="23.45" customHeight="1" x14ac:dyDescent="0.25">
      <c r="A12" s="26">
        <v>3</v>
      </c>
      <c r="B12" s="27" t="s">
        <v>201</v>
      </c>
      <c r="C12" s="44">
        <f t="shared" si="3"/>
        <v>380000</v>
      </c>
      <c r="D12" s="34">
        <f t="shared" si="4"/>
        <v>0</v>
      </c>
      <c r="E12" s="34">
        <f t="shared" si="4"/>
        <v>0</v>
      </c>
      <c r="F12" s="34">
        <f t="shared" si="5"/>
        <v>0</v>
      </c>
      <c r="G12" s="34">
        <f t="shared" si="6"/>
        <v>380000</v>
      </c>
      <c r="H12" s="44">
        <f t="shared" ref="H12" si="8">I12+J12+K12+L12</f>
        <v>369000</v>
      </c>
      <c r="I12" s="34"/>
      <c r="J12" s="34"/>
      <c r="K12" s="34">
        <f>'[2]Biểu 01. TH các ĐV'!$K$12</f>
        <v>369000</v>
      </c>
      <c r="L12" s="34"/>
      <c r="M12" s="44">
        <f t="shared" si="7"/>
        <v>11000</v>
      </c>
      <c r="N12" s="34"/>
      <c r="O12" s="34"/>
      <c r="P12" s="34">
        <f>'[2]Biểu 01. TH các ĐV'!$P$12</f>
        <v>11000</v>
      </c>
      <c r="Q12" s="34"/>
      <c r="Y12" s="120"/>
      <c r="Z12" s="120"/>
      <c r="AA12" s="56">
        <f>C12/2</f>
        <v>190000</v>
      </c>
      <c r="AB12" s="70">
        <f>C12-AA12</f>
        <v>190000</v>
      </c>
      <c r="AF12" s="33">
        <f>AF11+C13</f>
        <v>13173000</v>
      </c>
    </row>
    <row r="13" spans="1:35" ht="23.45" customHeight="1" x14ac:dyDescent="0.25">
      <c r="A13" s="26">
        <v>4</v>
      </c>
      <c r="B13" s="27" t="s">
        <v>202</v>
      </c>
      <c r="C13" s="44">
        <f t="shared" si="3"/>
        <v>2296000</v>
      </c>
      <c r="D13" s="34">
        <f t="shared" si="4"/>
        <v>2296000</v>
      </c>
      <c r="E13" s="34">
        <f t="shared" si="4"/>
        <v>0</v>
      </c>
      <c r="F13" s="34">
        <f t="shared" si="5"/>
        <v>0</v>
      </c>
      <c r="G13" s="34">
        <f t="shared" si="6"/>
        <v>0</v>
      </c>
      <c r="H13" s="44">
        <f>I13+J13+K13+L13</f>
        <v>2229000</v>
      </c>
      <c r="I13" s="34">
        <f>'[2]Biểu 2.3 DA4'!D13</f>
        <v>2229000</v>
      </c>
      <c r="J13" s="34"/>
      <c r="K13" s="34"/>
      <c r="L13" s="34"/>
      <c r="M13" s="44">
        <f>N13+O13+P13+Q13</f>
        <v>67000</v>
      </c>
      <c r="N13" s="34">
        <f>'[2]Biểu 2.3 DA4'!E13</f>
        <v>67000</v>
      </c>
      <c r="O13" s="34"/>
      <c r="P13" s="34"/>
      <c r="Q13" s="34"/>
      <c r="Y13" s="120"/>
      <c r="Z13" s="120"/>
      <c r="AA13" s="56">
        <f>C13/2</f>
        <v>1148000</v>
      </c>
      <c r="AB13" s="56">
        <f>D13/2</f>
        <v>1148000</v>
      </c>
    </row>
    <row r="14" spans="1:35" ht="23.25" hidden="1" customHeight="1" x14ac:dyDescent="0.25">
      <c r="A14" s="26">
        <v>5</v>
      </c>
      <c r="B14" s="27" t="s">
        <v>132</v>
      </c>
      <c r="C14" s="44"/>
      <c r="D14" s="34"/>
      <c r="E14" s="34"/>
      <c r="F14" s="34"/>
      <c r="G14" s="34"/>
      <c r="H14" s="44">
        <f>I14+J14+K14+L14</f>
        <v>0</v>
      </c>
      <c r="I14" s="34"/>
      <c r="J14" s="34"/>
      <c r="K14" s="34"/>
      <c r="L14" s="34"/>
      <c r="M14" s="44">
        <f>N14+O14+P14+Q14</f>
        <v>0</v>
      </c>
      <c r="N14" s="34"/>
      <c r="O14" s="34"/>
      <c r="P14" s="34"/>
      <c r="Q14" s="34"/>
      <c r="Y14" s="120"/>
      <c r="Z14" s="120"/>
      <c r="AA14" s="120"/>
      <c r="AB14" s="120"/>
    </row>
    <row r="15" spans="1:35" s="8" customFormat="1" ht="21" customHeight="1" x14ac:dyDescent="0.25">
      <c r="A15" s="57" t="s">
        <v>39</v>
      </c>
      <c r="B15" s="29" t="s">
        <v>203</v>
      </c>
      <c r="C15" s="30">
        <f>SUM(C16:C26)</f>
        <v>5778000</v>
      </c>
      <c r="D15" s="30">
        <f t="shared" ref="D15:L15" si="9">SUM(D16:D26)</f>
        <v>0</v>
      </c>
      <c r="E15" s="30">
        <f t="shared" si="9"/>
        <v>0</v>
      </c>
      <c r="F15" s="30">
        <f t="shared" si="9"/>
        <v>5778000</v>
      </c>
      <c r="G15" s="30">
        <f t="shared" si="9"/>
        <v>0</v>
      </c>
      <c r="H15" s="30">
        <f t="shared" si="9"/>
        <v>5610000</v>
      </c>
      <c r="I15" s="30">
        <f t="shared" si="9"/>
        <v>0</v>
      </c>
      <c r="J15" s="30">
        <f t="shared" si="9"/>
        <v>0</v>
      </c>
      <c r="K15" s="30">
        <f t="shared" si="9"/>
        <v>0</v>
      </c>
      <c r="L15" s="30">
        <f t="shared" si="9"/>
        <v>5610000</v>
      </c>
      <c r="M15" s="30">
        <f>SUM(M16:M26)</f>
        <v>168000</v>
      </c>
      <c r="N15" s="30">
        <f t="shared" ref="N15:Y15" si="10">SUM(N16:N26)</f>
        <v>0</v>
      </c>
      <c r="O15" s="30">
        <f t="shared" si="10"/>
        <v>0</v>
      </c>
      <c r="P15" s="30">
        <f t="shared" si="10"/>
        <v>0</v>
      </c>
      <c r="Q15" s="30">
        <f t="shared" si="10"/>
        <v>168000</v>
      </c>
      <c r="R15" s="30">
        <f t="shared" si="10"/>
        <v>0</v>
      </c>
      <c r="S15" s="30">
        <f t="shared" si="10"/>
        <v>0</v>
      </c>
      <c r="T15" s="30">
        <f t="shared" si="10"/>
        <v>0</v>
      </c>
      <c r="U15" s="30">
        <f t="shared" si="10"/>
        <v>0</v>
      </c>
      <c r="V15" s="30">
        <f t="shared" si="10"/>
        <v>0</v>
      </c>
      <c r="W15" s="30">
        <f t="shared" si="10"/>
        <v>0</v>
      </c>
      <c r="X15" s="30">
        <f t="shared" si="10"/>
        <v>0</v>
      </c>
      <c r="Y15" s="67">
        <f t="shared" si="10"/>
        <v>0</v>
      </c>
      <c r="Z15" s="67">
        <f>SUM(Z16:Z26)</f>
        <v>100000</v>
      </c>
      <c r="AA15" s="67">
        <f>SUM(AA16:AA26)</f>
        <v>2772000</v>
      </c>
      <c r="AB15" s="67">
        <f>SUM(AB16:AB26)</f>
        <v>2906000</v>
      </c>
      <c r="AC15" s="121">
        <f>AB15+AA15+Z15</f>
        <v>5778000</v>
      </c>
    </row>
    <row r="16" spans="1:35" ht="21" customHeight="1" x14ac:dyDescent="0.25">
      <c r="A16" s="26">
        <v>1</v>
      </c>
      <c r="B16" s="122" t="s">
        <v>204</v>
      </c>
      <c r="C16" s="34">
        <f>D16+E16+F16</f>
        <v>346000</v>
      </c>
      <c r="D16" s="34">
        <f>I16+N16</f>
        <v>0</v>
      </c>
      <c r="E16" s="34">
        <f>J16+O16</f>
        <v>0</v>
      </c>
      <c r="F16" s="34">
        <f>L16+Q16</f>
        <v>346000</v>
      </c>
      <c r="G16" s="34"/>
      <c r="H16" s="34">
        <f>I16+J16+L16</f>
        <v>330000</v>
      </c>
      <c r="I16" s="34"/>
      <c r="J16" s="34"/>
      <c r="K16" s="34"/>
      <c r="L16" s="123">
        <f>'[2]2.1 DA2'!I11</f>
        <v>330000</v>
      </c>
      <c r="M16" s="34">
        <f>N16+O16+Q16</f>
        <v>16000</v>
      </c>
      <c r="N16" s="34"/>
      <c r="O16" s="34"/>
      <c r="P16" s="34"/>
      <c r="Q16" s="124">
        <f>'[2]2.1 DA2'!J11</f>
        <v>16000</v>
      </c>
      <c r="Y16" s="120"/>
      <c r="Z16" s="120">
        <v>100000</v>
      </c>
      <c r="AA16" s="120">
        <v>100000</v>
      </c>
      <c r="AB16" s="120">
        <v>146000</v>
      </c>
      <c r="AC16" s="1">
        <f>AB16+AA16+Z16+Y16</f>
        <v>346000</v>
      </c>
    </row>
    <row r="17" spans="1:29" ht="21" customHeight="1" x14ac:dyDescent="0.25">
      <c r="A17" s="26">
        <v>2</v>
      </c>
      <c r="B17" s="122" t="s">
        <v>205</v>
      </c>
      <c r="C17" s="34">
        <f t="shared" ref="C17:C26" si="11">D17+E17+F17</f>
        <v>300000</v>
      </c>
      <c r="D17" s="34">
        <f t="shared" ref="D17:D26" si="12">I17+N17</f>
        <v>0</v>
      </c>
      <c r="E17" s="34"/>
      <c r="F17" s="34">
        <f t="shared" ref="F17:F26" si="13">L17+Q17</f>
        <v>300000</v>
      </c>
      <c r="G17" s="34"/>
      <c r="H17" s="34">
        <f t="shared" ref="H17:H26" si="14">I17+J17+L17</f>
        <v>290000</v>
      </c>
      <c r="I17" s="34"/>
      <c r="J17" s="34"/>
      <c r="K17" s="34"/>
      <c r="L17" s="123">
        <f>'[2]2.1 DA2'!I12</f>
        <v>290000</v>
      </c>
      <c r="M17" s="34">
        <f t="shared" ref="M17:M26" si="15">N17+O17+Q17</f>
        <v>10000</v>
      </c>
      <c r="N17" s="34"/>
      <c r="O17" s="34"/>
      <c r="P17" s="34"/>
      <c r="Q17" s="124">
        <f>'[2]2.1 DA2'!J12</f>
        <v>10000</v>
      </c>
      <c r="Y17" s="120"/>
      <c r="Z17" s="120"/>
      <c r="AA17" s="56">
        <v>150000</v>
      </c>
      <c r="AB17" s="56">
        <v>150000</v>
      </c>
      <c r="AC17" s="1">
        <f t="shared" ref="AC17:AC26" si="16">AB17+AA17+Z17+Y17</f>
        <v>300000</v>
      </c>
    </row>
    <row r="18" spans="1:29" ht="21" customHeight="1" x14ac:dyDescent="0.25">
      <c r="A18" s="26">
        <v>3</v>
      </c>
      <c r="B18" s="125" t="s">
        <v>206</v>
      </c>
      <c r="C18" s="34">
        <f t="shared" si="11"/>
        <v>462000</v>
      </c>
      <c r="D18" s="34">
        <f t="shared" si="12"/>
        <v>0</v>
      </c>
      <c r="E18" s="34"/>
      <c r="F18" s="34">
        <f t="shared" si="13"/>
        <v>462000</v>
      </c>
      <c r="G18" s="34"/>
      <c r="H18" s="34">
        <f t="shared" si="14"/>
        <v>452000</v>
      </c>
      <c r="I18" s="34"/>
      <c r="J18" s="34"/>
      <c r="K18" s="34"/>
      <c r="L18" s="123">
        <f>'[2]2.1 DA2'!I13</f>
        <v>452000</v>
      </c>
      <c r="M18" s="34">
        <f t="shared" si="15"/>
        <v>10000</v>
      </c>
      <c r="N18" s="34"/>
      <c r="O18" s="34"/>
      <c r="P18" s="34"/>
      <c r="Q18" s="124">
        <f>'[2]2.1 DA2'!J13</f>
        <v>10000</v>
      </c>
      <c r="Y18" s="120"/>
      <c r="Z18" s="120"/>
      <c r="AA18" s="70">
        <f>C18</f>
        <v>462000</v>
      </c>
      <c r="AB18" s="120"/>
      <c r="AC18" s="1">
        <f t="shared" si="16"/>
        <v>462000</v>
      </c>
    </row>
    <row r="19" spans="1:29" ht="21" customHeight="1" x14ac:dyDescent="0.25">
      <c r="A19" s="26">
        <v>4</v>
      </c>
      <c r="B19" s="125" t="s">
        <v>207</v>
      </c>
      <c r="C19" s="34">
        <f t="shared" si="11"/>
        <v>400000</v>
      </c>
      <c r="D19" s="34">
        <f t="shared" si="12"/>
        <v>0</v>
      </c>
      <c r="E19" s="34"/>
      <c r="F19" s="34">
        <f t="shared" si="13"/>
        <v>400000</v>
      </c>
      <c r="G19" s="34"/>
      <c r="H19" s="34">
        <f t="shared" si="14"/>
        <v>390000</v>
      </c>
      <c r="I19" s="34"/>
      <c r="J19" s="34"/>
      <c r="K19" s="34"/>
      <c r="L19" s="123">
        <f>'[2]2.1 DA2'!I14</f>
        <v>390000</v>
      </c>
      <c r="M19" s="34">
        <f t="shared" si="15"/>
        <v>10000</v>
      </c>
      <c r="N19" s="34"/>
      <c r="O19" s="34"/>
      <c r="P19" s="34"/>
      <c r="Q19" s="124">
        <f>'[2]2.1 DA2'!J14</f>
        <v>10000</v>
      </c>
      <c r="Y19" s="120"/>
      <c r="Z19" s="120"/>
      <c r="AA19" s="56">
        <v>300000</v>
      </c>
      <c r="AB19" s="56">
        <v>100000</v>
      </c>
      <c r="AC19" s="1">
        <f t="shared" si="16"/>
        <v>400000</v>
      </c>
    </row>
    <row r="20" spans="1:29" ht="21" customHeight="1" x14ac:dyDescent="0.25">
      <c r="A20" s="26">
        <v>5</v>
      </c>
      <c r="B20" s="125" t="s">
        <v>208</v>
      </c>
      <c r="C20" s="34">
        <f t="shared" si="11"/>
        <v>250000</v>
      </c>
      <c r="D20" s="34">
        <f t="shared" si="12"/>
        <v>0</v>
      </c>
      <c r="E20" s="34"/>
      <c r="F20" s="34">
        <f t="shared" si="13"/>
        <v>250000</v>
      </c>
      <c r="G20" s="34"/>
      <c r="H20" s="34">
        <f t="shared" si="14"/>
        <v>240000</v>
      </c>
      <c r="I20" s="34"/>
      <c r="J20" s="34"/>
      <c r="K20" s="34"/>
      <c r="L20" s="123">
        <f>'[2]2.1 DA2'!I15</f>
        <v>240000</v>
      </c>
      <c r="M20" s="34">
        <f t="shared" si="15"/>
        <v>10000</v>
      </c>
      <c r="N20" s="34"/>
      <c r="O20" s="34"/>
      <c r="P20" s="34"/>
      <c r="Q20" s="124">
        <f>'[2]2.1 DA2'!J15</f>
        <v>10000</v>
      </c>
      <c r="T20" s="2"/>
      <c r="Y20" s="120"/>
      <c r="Z20" s="120"/>
      <c r="AA20" s="70">
        <f>C20</f>
        <v>250000</v>
      </c>
      <c r="AB20" s="120"/>
      <c r="AC20" s="1">
        <f t="shared" si="16"/>
        <v>250000</v>
      </c>
    </row>
    <row r="21" spans="1:29" ht="21" customHeight="1" x14ac:dyDescent="0.25">
      <c r="A21" s="26">
        <v>6</v>
      </c>
      <c r="B21" s="125" t="s">
        <v>209</v>
      </c>
      <c r="C21" s="34">
        <f t="shared" si="11"/>
        <v>410000</v>
      </c>
      <c r="D21" s="34">
        <f t="shared" si="12"/>
        <v>0</v>
      </c>
      <c r="E21" s="34"/>
      <c r="F21" s="34">
        <f t="shared" si="13"/>
        <v>410000</v>
      </c>
      <c r="G21" s="34"/>
      <c r="H21" s="34">
        <f t="shared" si="14"/>
        <v>400000</v>
      </c>
      <c r="I21" s="34"/>
      <c r="J21" s="34"/>
      <c r="K21" s="34"/>
      <c r="L21" s="123">
        <f>'[2]2.1 DA2'!I16</f>
        <v>400000</v>
      </c>
      <c r="M21" s="34">
        <f t="shared" si="15"/>
        <v>10000</v>
      </c>
      <c r="N21" s="34"/>
      <c r="O21" s="34"/>
      <c r="P21" s="34"/>
      <c r="Q21" s="124">
        <f>'[2]2.1 DA2'!J16</f>
        <v>10000</v>
      </c>
      <c r="Y21" s="120"/>
      <c r="Z21" s="120"/>
      <c r="AA21" s="70">
        <f>C21</f>
        <v>410000</v>
      </c>
      <c r="AB21" s="120"/>
      <c r="AC21" s="1">
        <f t="shared" si="16"/>
        <v>410000</v>
      </c>
    </row>
    <row r="22" spans="1:29" ht="21" customHeight="1" x14ac:dyDescent="0.25">
      <c r="A22" s="26">
        <v>7</v>
      </c>
      <c r="B22" s="125" t="s">
        <v>210</v>
      </c>
      <c r="C22" s="34">
        <f t="shared" si="11"/>
        <v>800000</v>
      </c>
      <c r="D22" s="34">
        <f t="shared" si="12"/>
        <v>0</v>
      </c>
      <c r="E22" s="34"/>
      <c r="F22" s="34">
        <f t="shared" si="13"/>
        <v>800000</v>
      </c>
      <c r="G22" s="34"/>
      <c r="H22" s="34">
        <f t="shared" si="14"/>
        <v>780000</v>
      </c>
      <c r="I22" s="34"/>
      <c r="J22" s="34"/>
      <c r="K22" s="34"/>
      <c r="L22" s="123">
        <f>'[2]2.1 DA2'!I17</f>
        <v>780000</v>
      </c>
      <c r="M22" s="34">
        <f t="shared" si="15"/>
        <v>20000</v>
      </c>
      <c r="N22" s="34"/>
      <c r="O22" s="34"/>
      <c r="P22" s="34"/>
      <c r="Q22" s="124">
        <f>'[2]2.1 DA2'!J17</f>
        <v>20000</v>
      </c>
      <c r="Y22" s="120"/>
      <c r="Z22" s="120"/>
      <c r="AA22" s="70">
        <f>C22</f>
        <v>800000</v>
      </c>
      <c r="AB22" s="120"/>
      <c r="AC22" s="1">
        <f t="shared" si="16"/>
        <v>800000</v>
      </c>
    </row>
    <row r="23" spans="1:29" ht="21" customHeight="1" x14ac:dyDescent="0.25">
      <c r="A23" s="26">
        <v>8</v>
      </c>
      <c r="B23" s="125" t="s">
        <v>211</v>
      </c>
      <c r="C23" s="34">
        <f t="shared" si="11"/>
        <v>1100000</v>
      </c>
      <c r="D23" s="34">
        <f t="shared" si="12"/>
        <v>0</v>
      </c>
      <c r="E23" s="34"/>
      <c r="F23" s="34">
        <f t="shared" si="13"/>
        <v>1100000</v>
      </c>
      <c r="G23" s="34"/>
      <c r="H23" s="34">
        <f t="shared" si="14"/>
        <v>1068000</v>
      </c>
      <c r="I23" s="34"/>
      <c r="J23" s="34"/>
      <c r="K23" s="34"/>
      <c r="L23" s="123">
        <f>'[2]2.1 DA2'!I18+'[2]2.2 DA 3YT'!$H$11</f>
        <v>1068000</v>
      </c>
      <c r="M23" s="34">
        <f t="shared" si="15"/>
        <v>32000</v>
      </c>
      <c r="N23" s="34"/>
      <c r="O23" s="34"/>
      <c r="P23" s="34"/>
      <c r="Q23" s="124">
        <f>'[2]2.1 DA2'!J18+'[2]2.2 DA 3YT'!$I$11</f>
        <v>32000</v>
      </c>
      <c r="Y23" s="120"/>
      <c r="Z23" s="120"/>
      <c r="AA23" s="120"/>
      <c r="AB23" s="70">
        <f>C23</f>
        <v>1100000</v>
      </c>
      <c r="AC23" s="1">
        <f t="shared" si="16"/>
        <v>1100000</v>
      </c>
    </row>
    <row r="24" spans="1:29" ht="21" customHeight="1" x14ac:dyDescent="0.25">
      <c r="A24" s="26">
        <v>9</v>
      </c>
      <c r="B24" s="125" t="s">
        <v>212</v>
      </c>
      <c r="C24" s="34">
        <f t="shared" si="11"/>
        <v>300000</v>
      </c>
      <c r="D24" s="34">
        <f t="shared" si="12"/>
        <v>0</v>
      </c>
      <c r="E24" s="34"/>
      <c r="F24" s="34">
        <f t="shared" si="13"/>
        <v>300000</v>
      </c>
      <c r="G24" s="34"/>
      <c r="H24" s="34">
        <f t="shared" si="14"/>
        <v>290000</v>
      </c>
      <c r="I24" s="34"/>
      <c r="J24" s="34"/>
      <c r="K24" s="34"/>
      <c r="L24" s="123">
        <f>'[2]2.1 DA2'!I19</f>
        <v>290000</v>
      </c>
      <c r="M24" s="34">
        <f t="shared" si="15"/>
        <v>10000</v>
      </c>
      <c r="N24" s="34"/>
      <c r="O24" s="34"/>
      <c r="P24" s="34"/>
      <c r="Q24" s="124">
        <f>'[2]2.1 DA2'!J19</f>
        <v>10000</v>
      </c>
      <c r="Y24" s="120"/>
      <c r="Z24" s="120"/>
      <c r="AA24" s="70">
        <f>C24</f>
        <v>300000</v>
      </c>
      <c r="AB24" s="120"/>
      <c r="AC24" s="1">
        <f t="shared" si="16"/>
        <v>300000</v>
      </c>
    </row>
    <row r="25" spans="1:29" ht="21" customHeight="1" x14ac:dyDescent="0.25">
      <c r="A25" s="26">
        <v>10</v>
      </c>
      <c r="B25" s="125" t="s">
        <v>213</v>
      </c>
      <c r="C25" s="34">
        <f t="shared" si="11"/>
        <v>600000</v>
      </c>
      <c r="D25" s="34">
        <f t="shared" si="12"/>
        <v>0</v>
      </c>
      <c r="E25" s="34"/>
      <c r="F25" s="34">
        <f t="shared" si="13"/>
        <v>600000</v>
      </c>
      <c r="G25" s="34"/>
      <c r="H25" s="34">
        <f t="shared" si="14"/>
        <v>580000</v>
      </c>
      <c r="I25" s="34"/>
      <c r="J25" s="34"/>
      <c r="K25" s="34"/>
      <c r="L25" s="123">
        <f>'[2]2.1 DA2'!I20</f>
        <v>580000</v>
      </c>
      <c r="M25" s="34">
        <f t="shared" si="15"/>
        <v>20000</v>
      </c>
      <c r="N25" s="34"/>
      <c r="O25" s="34"/>
      <c r="P25" s="34"/>
      <c r="Q25" s="124">
        <f>'[2]2.1 DA2'!J20</f>
        <v>20000</v>
      </c>
      <c r="Y25" s="120"/>
      <c r="Z25" s="120"/>
      <c r="AA25" s="120"/>
      <c r="AB25" s="70">
        <f>C25</f>
        <v>600000</v>
      </c>
      <c r="AC25" s="1">
        <f t="shared" si="16"/>
        <v>600000</v>
      </c>
    </row>
    <row r="26" spans="1:29" ht="21" customHeight="1" x14ac:dyDescent="0.25">
      <c r="A26" s="26">
        <v>11</v>
      </c>
      <c r="B26" s="125" t="s">
        <v>214</v>
      </c>
      <c r="C26" s="34">
        <f t="shared" si="11"/>
        <v>810000</v>
      </c>
      <c r="D26" s="34">
        <f t="shared" si="12"/>
        <v>0</v>
      </c>
      <c r="E26" s="34"/>
      <c r="F26" s="34">
        <f t="shared" si="13"/>
        <v>810000</v>
      </c>
      <c r="G26" s="34"/>
      <c r="H26" s="34">
        <f t="shared" si="14"/>
        <v>790000</v>
      </c>
      <c r="I26" s="34"/>
      <c r="J26" s="34"/>
      <c r="K26" s="34"/>
      <c r="L26" s="123">
        <f>'[2]2.1 DA2'!I21</f>
        <v>790000</v>
      </c>
      <c r="M26" s="34">
        <f t="shared" si="15"/>
        <v>20000</v>
      </c>
      <c r="N26" s="34"/>
      <c r="O26" s="34"/>
      <c r="P26" s="34"/>
      <c r="Q26" s="124">
        <f>'[2]2.1 DA2'!J21</f>
        <v>20000</v>
      </c>
      <c r="Y26" s="120"/>
      <c r="Z26" s="120"/>
      <c r="AA26" s="120"/>
      <c r="AB26" s="70">
        <f>C26</f>
        <v>810000</v>
      </c>
      <c r="AC26" s="1">
        <f t="shared" si="16"/>
        <v>810000</v>
      </c>
    </row>
    <row r="29" spans="1:29" hidden="1" x14ac:dyDescent="0.25">
      <c r="B29" s="27" t="s">
        <v>215</v>
      </c>
      <c r="C29" s="34">
        <f>359000+11969000</f>
        <v>12328000</v>
      </c>
    </row>
    <row r="30" spans="1:29" hidden="1" x14ac:dyDescent="0.25">
      <c r="B30" s="27" t="s">
        <v>216</v>
      </c>
      <c r="C30" s="34">
        <f>C8</f>
        <v>10877000</v>
      </c>
    </row>
    <row r="31" spans="1:29" hidden="1" x14ac:dyDescent="0.25">
      <c r="B31" s="27" t="s">
        <v>217</v>
      </c>
      <c r="C31" s="34">
        <f>C29-C30</f>
        <v>1451000</v>
      </c>
    </row>
    <row r="32" spans="1:29" hidden="1" x14ac:dyDescent="0.25"/>
    <row r="33" hidden="1" x14ac:dyDescent="0.25"/>
    <row r="34" hidden="1" x14ac:dyDescent="0.25"/>
  </sheetData>
  <mergeCells count="11">
    <mergeCell ref="Y6:AB6"/>
    <mergeCell ref="O1:Q1"/>
    <mergeCell ref="A3:Q3"/>
    <mergeCell ref="O5:Q5"/>
    <mergeCell ref="A2:AB2"/>
    <mergeCell ref="A4:AB4"/>
    <mergeCell ref="A6:A7"/>
    <mergeCell ref="B6:B7"/>
    <mergeCell ref="H6:L6"/>
    <mergeCell ref="M6:Q6"/>
    <mergeCell ref="C6:G7"/>
  </mergeCells>
  <pageMargins left="0.70866141732283505" right="6.4960630000000005E-2" top="0.74803149606299202" bottom="0.24803149599999999" header="0.31496062992126" footer="0.31496062992126"/>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abSelected="1" topLeftCell="A2" zoomScaleNormal="100" workbookViewId="0">
      <selection activeCell="W9" sqref="W9"/>
    </sheetView>
  </sheetViews>
  <sheetFormatPr defaultRowHeight="15.75" x14ac:dyDescent="0.25"/>
  <cols>
    <col min="1" max="1" width="4.875" style="45" customWidth="1"/>
    <col min="2" max="2" width="17.375" style="45" customWidth="1"/>
    <col min="3" max="3" width="10.125" style="45" customWidth="1"/>
    <col min="4" max="4" width="10.125" style="45" hidden="1" customWidth="1"/>
    <col min="5" max="5" width="6.125" style="45" hidden="1" customWidth="1"/>
    <col min="6" max="6" width="9" style="45" hidden="1" customWidth="1"/>
    <col min="7" max="7" width="9.125" style="45" hidden="1" customWidth="1"/>
    <col min="8" max="8" width="10.375" style="45" customWidth="1"/>
    <col min="9" max="9" width="10.125" style="45" hidden="1" customWidth="1"/>
    <col min="10" max="10" width="7.125" style="45" hidden="1" customWidth="1"/>
    <col min="11" max="11" width="9.625" style="45" hidden="1" customWidth="1"/>
    <col min="12" max="12" width="8.625" style="45" hidden="1" customWidth="1"/>
    <col min="13" max="13" width="9.5" style="45" customWidth="1"/>
    <col min="14" max="14" width="8" style="45" hidden="1" customWidth="1"/>
    <col min="15" max="15" width="7.125" style="45" hidden="1" customWidth="1"/>
    <col min="16" max="16" width="8.625" style="45" hidden="1" customWidth="1"/>
    <col min="17" max="17" width="7.625" style="45" hidden="1" customWidth="1"/>
    <col min="18" max="18" width="7.25" style="45" customWidth="1"/>
    <col min="19" max="19" width="8.875" style="45"/>
    <col min="20" max="20" width="9.875" style="45" customWidth="1"/>
    <col min="21" max="21" width="9.375" style="45" customWidth="1"/>
    <col min="22" max="22" width="9.875" style="45" hidden="1" customWidth="1"/>
    <col min="23" max="256" width="8.875" style="45"/>
    <col min="257" max="257" width="5.625" style="45" customWidth="1"/>
    <col min="258" max="258" width="17.125" style="45" customWidth="1"/>
    <col min="259" max="259" width="9.875" style="45" bestFit="1" customWidth="1"/>
    <col min="260" max="260" width="12.375" style="45" bestFit="1" customWidth="1"/>
    <col min="261" max="261" width="8.375" style="45" bestFit="1" customWidth="1"/>
    <col min="262" max="262" width="10.875" style="45" bestFit="1" customWidth="1"/>
    <col min="263" max="263" width="7.125" style="45" customWidth="1"/>
    <col min="264" max="265" width="9.875" style="45" bestFit="1" customWidth="1"/>
    <col min="266" max="267" width="8.375" style="45" bestFit="1" customWidth="1"/>
    <col min="268" max="268" width="7.125" style="45" customWidth="1"/>
    <col min="269" max="269" width="12.125" style="45" bestFit="1" customWidth="1"/>
    <col min="270" max="270" width="10.875" style="45" bestFit="1" customWidth="1"/>
    <col min="271" max="272" width="7.125" style="45" customWidth="1"/>
    <col min="273" max="273" width="9.5" style="45" customWidth="1"/>
    <col min="274" max="512" width="8.875" style="45"/>
    <col min="513" max="513" width="5.625" style="45" customWidth="1"/>
    <col min="514" max="514" width="17.125" style="45" customWidth="1"/>
    <col min="515" max="515" width="9.875" style="45" bestFit="1" customWidth="1"/>
    <col min="516" max="516" width="12.375" style="45" bestFit="1" customWidth="1"/>
    <col min="517" max="517" width="8.375" style="45" bestFit="1" customWidth="1"/>
    <col min="518" max="518" width="10.875" style="45" bestFit="1" customWidth="1"/>
    <col min="519" max="519" width="7.125" style="45" customWidth="1"/>
    <col min="520" max="521" width="9.875" style="45" bestFit="1" customWidth="1"/>
    <col min="522" max="523" width="8.375" style="45" bestFit="1" customWidth="1"/>
    <col min="524" max="524" width="7.125" style="45" customWidth="1"/>
    <col min="525" max="525" width="12.125" style="45" bestFit="1" customWidth="1"/>
    <col min="526" max="526" width="10.875" style="45" bestFit="1" customWidth="1"/>
    <col min="527" max="528" width="7.125" style="45" customWidth="1"/>
    <col min="529" max="529" width="9.5" style="45" customWidth="1"/>
    <col min="530" max="768" width="8.875" style="45"/>
    <col min="769" max="769" width="5.625" style="45" customWidth="1"/>
    <col min="770" max="770" width="17.125" style="45" customWidth="1"/>
    <col min="771" max="771" width="9.875" style="45" bestFit="1" customWidth="1"/>
    <col min="772" max="772" width="12.375" style="45" bestFit="1" customWidth="1"/>
    <col min="773" max="773" width="8.375" style="45" bestFit="1" customWidth="1"/>
    <col min="774" max="774" width="10.875" style="45" bestFit="1" customWidth="1"/>
    <col min="775" max="775" width="7.125" style="45" customWidth="1"/>
    <col min="776" max="777" width="9.875" style="45" bestFit="1" customWidth="1"/>
    <col min="778" max="779" width="8.375" style="45" bestFit="1" customWidth="1"/>
    <col min="780" max="780" width="7.125" style="45" customWidth="1"/>
    <col min="781" max="781" width="12.125" style="45" bestFit="1" customWidth="1"/>
    <col min="782" max="782" width="10.875" style="45" bestFit="1" customWidth="1"/>
    <col min="783" max="784" width="7.125" style="45" customWidth="1"/>
    <col min="785" max="785" width="9.5" style="45" customWidth="1"/>
    <col min="786" max="1024" width="8.875" style="45"/>
    <col min="1025" max="1025" width="5.625" style="45" customWidth="1"/>
    <col min="1026" max="1026" width="17.125" style="45" customWidth="1"/>
    <col min="1027" max="1027" width="9.875" style="45" bestFit="1" customWidth="1"/>
    <col min="1028" max="1028" width="12.375" style="45" bestFit="1" customWidth="1"/>
    <col min="1029" max="1029" width="8.375" style="45" bestFit="1" customWidth="1"/>
    <col min="1030" max="1030" width="10.875" style="45" bestFit="1" customWidth="1"/>
    <col min="1031" max="1031" width="7.125" style="45" customWidth="1"/>
    <col min="1032" max="1033" width="9.875" style="45" bestFit="1" customWidth="1"/>
    <col min="1034" max="1035" width="8.375" style="45" bestFit="1" customWidth="1"/>
    <col min="1036" max="1036" width="7.125" style="45" customWidth="1"/>
    <col min="1037" max="1037" width="12.125" style="45" bestFit="1" customWidth="1"/>
    <col min="1038" max="1038" width="10.875" style="45" bestFit="1" customWidth="1"/>
    <col min="1039" max="1040" width="7.125" style="45" customWidth="1"/>
    <col min="1041" max="1041" width="9.5" style="45" customWidth="1"/>
    <col min="1042" max="1280" width="8.875" style="45"/>
    <col min="1281" max="1281" width="5.625" style="45" customWidth="1"/>
    <col min="1282" max="1282" width="17.125" style="45" customWidth="1"/>
    <col min="1283" max="1283" width="9.875" style="45" bestFit="1" customWidth="1"/>
    <col min="1284" max="1284" width="12.375" style="45" bestFit="1" customWidth="1"/>
    <col min="1285" max="1285" width="8.375" style="45" bestFit="1" customWidth="1"/>
    <col min="1286" max="1286" width="10.875" style="45" bestFit="1" customWidth="1"/>
    <col min="1287" max="1287" width="7.125" style="45" customWidth="1"/>
    <col min="1288" max="1289" width="9.875" style="45" bestFit="1" customWidth="1"/>
    <col min="1290" max="1291" width="8.375" style="45" bestFit="1" customWidth="1"/>
    <col min="1292" max="1292" width="7.125" style="45" customWidth="1"/>
    <col min="1293" max="1293" width="12.125" style="45" bestFit="1" customWidth="1"/>
    <col min="1294" max="1294" width="10.875" style="45" bestFit="1" customWidth="1"/>
    <col min="1295" max="1296" width="7.125" style="45" customWidth="1"/>
    <col min="1297" max="1297" width="9.5" style="45" customWidth="1"/>
    <col min="1298" max="1536" width="8.875" style="45"/>
    <col min="1537" max="1537" width="5.625" style="45" customWidth="1"/>
    <col min="1538" max="1538" width="17.125" style="45" customWidth="1"/>
    <col min="1539" max="1539" width="9.875" style="45" bestFit="1" customWidth="1"/>
    <col min="1540" max="1540" width="12.375" style="45" bestFit="1" customWidth="1"/>
    <col min="1541" max="1541" width="8.375" style="45" bestFit="1" customWidth="1"/>
    <col min="1542" max="1542" width="10.875" style="45" bestFit="1" customWidth="1"/>
    <col min="1543" max="1543" width="7.125" style="45" customWidth="1"/>
    <col min="1544" max="1545" width="9.875" style="45" bestFit="1" customWidth="1"/>
    <col min="1546" max="1547" width="8.375" style="45" bestFit="1" customWidth="1"/>
    <col min="1548" max="1548" width="7.125" style="45" customWidth="1"/>
    <col min="1549" max="1549" width="12.125" style="45" bestFit="1" customWidth="1"/>
    <col min="1550" max="1550" width="10.875" style="45" bestFit="1" customWidth="1"/>
    <col min="1551" max="1552" width="7.125" style="45" customWidth="1"/>
    <col min="1553" max="1553" width="9.5" style="45" customWidth="1"/>
    <col min="1554" max="1792" width="8.875" style="45"/>
    <col min="1793" max="1793" width="5.625" style="45" customWidth="1"/>
    <col min="1794" max="1794" width="17.125" style="45" customWidth="1"/>
    <col min="1795" max="1795" width="9.875" style="45" bestFit="1" customWidth="1"/>
    <col min="1796" max="1796" width="12.375" style="45" bestFit="1" customWidth="1"/>
    <col min="1797" max="1797" width="8.375" style="45" bestFit="1" customWidth="1"/>
    <col min="1798" max="1798" width="10.875" style="45" bestFit="1" customWidth="1"/>
    <col min="1799" max="1799" width="7.125" style="45" customWidth="1"/>
    <col min="1800" max="1801" width="9.875" style="45" bestFit="1" customWidth="1"/>
    <col min="1802" max="1803" width="8.375" style="45" bestFit="1" customWidth="1"/>
    <col min="1804" max="1804" width="7.125" style="45" customWidth="1"/>
    <col min="1805" max="1805" width="12.125" style="45" bestFit="1" customWidth="1"/>
    <col min="1806" max="1806" width="10.875" style="45" bestFit="1" customWidth="1"/>
    <col min="1807" max="1808" width="7.125" style="45" customWidth="1"/>
    <col min="1809" max="1809" width="9.5" style="45" customWidth="1"/>
    <col min="1810" max="2048" width="8.875" style="45"/>
    <col min="2049" max="2049" width="5.625" style="45" customWidth="1"/>
    <col min="2050" max="2050" width="17.125" style="45" customWidth="1"/>
    <col min="2051" max="2051" width="9.875" style="45" bestFit="1" customWidth="1"/>
    <col min="2052" max="2052" width="12.375" style="45" bestFit="1" customWidth="1"/>
    <col min="2053" max="2053" width="8.375" style="45" bestFit="1" customWidth="1"/>
    <col min="2054" max="2054" width="10.875" style="45" bestFit="1" customWidth="1"/>
    <col min="2055" max="2055" width="7.125" style="45" customWidth="1"/>
    <col min="2056" max="2057" width="9.875" style="45" bestFit="1" customWidth="1"/>
    <col min="2058" max="2059" width="8.375" style="45" bestFit="1" customWidth="1"/>
    <col min="2060" max="2060" width="7.125" style="45" customWidth="1"/>
    <col min="2061" max="2061" width="12.125" style="45" bestFit="1" customWidth="1"/>
    <col min="2062" max="2062" width="10.875" style="45" bestFit="1" customWidth="1"/>
    <col min="2063" max="2064" width="7.125" style="45" customWidth="1"/>
    <col min="2065" max="2065" width="9.5" style="45" customWidth="1"/>
    <col min="2066" max="2304" width="8.875" style="45"/>
    <col min="2305" max="2305" width="5.625" style="45" customWidth="1"/>
    <col min="2306" max="2306" width="17.125" style="45" customWidth="1"/>
    <col min="2307" max="2307" width="9.875" style="45" bestFit="1" customWidth="1"/>
    <col min="2308" max="2308" width="12.375" style="45" bestFit="1" customWidth="1"/>
    <col min="2309" max="2309" width="8.375" style="45" bestFit="1" customWidth="1"/>
    <col min="2310" max="2310" width="10.875" style="45" bestFit="1" customWidth="1"/>
    <col min="2311" max="2311" width="7.125" style="45" customWidth="1"/>
    <col min="2312" max="2313" width="9.875" style="45" bestFit="1" customWidth="1"/>
    <col min="2314" max="2315" width="8.375" style="45" bestFit="1" customWidth="1"/>
    <col min="2316" max="2316" width="7.125" style="45" customWidth="1"/>
    <col min="2317" max="2317" width="12.125" style="45" bestFit="1" customWidth="1"/>
    <col min="2318" max="2318" width="10.875" style="45" bestFit="1" customWidth="1"/>
    <col min="2319" max="2320" width="7.125" style="45" customWidth="1"/>
    <col min="2321" max="2321" width="9.5" style="45" customWidth="1"/>
    <col min="2322" max="2560" width="8.875" style="45"/>
    <col min="2561" max="2561" width="5.625" style="45" customWidth="1"/>
    <col min="2562" max="2562" width="17.125" style="45" customWidth="1"/>
    <col min="2563" max="2563" width="9.875" style="45" bestFit="1" customWidth="1"/>
    <col min="2564" max="2564" width="12.375" style="45" bestFit="1" customWidth="1"/>
    <col min="2565" max="2565" width="8.375" style="45" bestFit="1" customWidth="1"/>
    <col min="2566" max="2566" width="10.875" style="45" bestFit="1" customWidth="1"/>
    <col min="2567" max="2567" width="7.125" style="45" customWidth="1"/>
    <col min="2568" max="2569" width="9.875" style="45" bestFit="1" customWidth="1"/>
    <col min="2570" max="2571" width="8.375" style="45" bestFit="1" customWidth="1"/>
    <col min="2572" max="2572" width="7.125" style="45" customWidth="1"/>
    <col min="2573" max="2573" width="12.125" style="45" bestFit="1" customWidth="1"/>
    <col min="2574" max="2574" width="10.875" style="45" bestFit="1" customWidth="1"/>
    <col min="2575" max="2576" width="7.125" style="45" customWidth="1"/>
    <col min="2577" max="2577" width="9.5" style="45" customWidth="1"/>
    <col min="2578" max="2816" width="8.875" style="45"/>
    <col min="2817" max="2817" width="5.625" style="45" customWidth="1"/>
    <col min="2818" max="2818" width="17.125" style="45" customWidth="1"/>
    <col min="2819" max="2819" width="9.875" style="45" bestFit="1" customWidth="1"/>
    <col min="2820" max="2820" width="12.375" style="45" bestFit="1" customWidth="1"/>
    <col min="2821" max="2821" width="8.375" style="45" bestFit="1" customWidth="1"/>
    <col min="2822" max="2822" width="10.875" style="45" bestFit="1" customWidth="1"/>
    <col min="2823" max="2823" width="7.125" style="45" customWidth="1"/>
    <col min="2824" max="2825" width="9.875" style="45" bestFit="1" customWidth="1"/>
    <col min="2826" max="2827" width="8.375" style="45" bestFit="1" customWidth="1"/>
    <col min="2828" max="2828" width="7.125" style="45" customWidth="1"/>
    <col min="2829" max="2829" width="12.125" style="45" bestFit="1" customWidth="1"/>
    <col min="2830" max="2830" width="10.875" style="45" bestFit="1" customWidth="1"/>
    <col min="2831" max="2832" width="7.125" style="45" customWidth="1"/>
    <col min="2833" max="2833" width="9.5" style="45" customWidth="1"/>
    <col min="2834" max="3072" width="8.875" style="45"/>
    <col min="3073" max="3073" width="5.625" style="45" customWidth="1"/>
    <col min="3074" max="3074" width="17.125" style="45" customWidth="1"/>
    <col min="3075" max="3075" width="9.875" style="45" bestFit="1" customWidth="1"/>
    <col min="3076" max="3076" width="12.375" style="45" bestFit="1" customWidth="1"/>
    <col min="3077" max="3077" width="8.375" style="45" bestFit="1" customWidth="1"/>
    <col min="3078" max="3078" width="10.875" style="45" bestFit="1" customWidth="1"/>
    <col min="3079" max="3079" width="7.125" style="45" customWidth="1"/>
    <col min="3080" max="3081" width="9.875" style="45" bestFit="1" customWidth="1"/>
    <col min="3082" max="3083" width="8.375" style="45" bestFit="1" customWidth="1"/>
    <col min="3084" max="3084" width="7.125" style="45" customWidth="1"/>
    <col min="3085" max="3085" width="12.125" style="45" bestFit="1" customWidth="1"/>
    <col min="3086" max="3086" width="10.875" style="45" bestFit="1" customWidth="1"/>
    <col min="3087" max="3088" width="7.125" style="45" customWidth="1"/>
    <col min="3089" max="3089" width="9.5" style="45" customWidth="1"/>
    <col min="3090" max="3328" width="8.875" style="45"/>
    <col min="3329" max="3329" width="5.625" style="45" customWidth="1"/>
    <col min="3330" max="3330" width="17.125" style="45" customWidth="1"/>
    <col min="3331" max="3331" width="9.875" style="45" bestFit="1" customWidth="1"/>
    <col min="3332" max="3332" width="12.375" style="45" bestFit="1" customWidth="1"/>
    <col min="3333" max="3333" width="8.375" style="45" bestFit="1" customWidth="1"/>
    <col min="3334" max="3334" width="10.875" style="45" bestFit="1" customWidth="1"/>
    <col min="3335" max="3335" width="7.125" style="45" customWidth="1"/>
    <col min="3336" max="3337" width="9.875" style="45" bestFit="1" customWidth="1"/>
    <col min="3338" max="3339" width="8.375" style="45" bestFit="1" customWidth="1"/>
    <col min="3340" max="3340" width="7.125" style="45" customWidth="1"/>
    <col min="3341" max="3341" width="12.125" style="45" bestFit="1" customWidth="1"/>
    <col min="3342" max="3342" width="10.875" style="45" bestFit="1" customWidth="1"/>
    <col min="3343" max="3344" width="7.125" style="45" customWidth="1"/>
    <col min="3345" max="3345" width="9.5" style="45" customWidth="1"/>
    <col min="3346" max="3584" width="8.875" style="45"/>
    <col min="3585" max="3585" width="5.625" style="45" customWidth="1"/>
    <col min="3586" max="3586" width="17.125" style="45" customWidth="1"/>
    <col min="3587" max="3587" width="9.875" style="45" bestFit="1" customWidth="1"/>
    <col min="3588" max="3588" width="12.375" style="45" bestFit="1" customWidth="1"/>
    <col min="3589" max="3589" width="8.375" style="45" bestFit="1" customWidth="1"/>
    <col min="3590" max="3590" width="10.875" style="45" bestFit="1" customWidth="1"/>
    <col min="3591" max="3591" width="7.125" style="45" customWidth="1"/>
    <col min="3592" max="3593" width="9.875" style="45" bestFit="1" customWidth="1"/>
    <col min="3594" max="3595" width="8.375" style="45" bestFit="1" customWidth="1"/>
    <col min="3596" max="3596" width="7.125" style="45" customWidth="1"/>
    <col min="3597" max="3597" width="12.125" style="45" bestFit="1" customWidth="1"/>
    <col min="3598" max="3598" width="10.875" style="45" bestFit="1" customWidth="1"/>
    <col min="3599" max="3600" width="7.125" style="45" customWidth="1"/>
    <col min="3601" max="3601" width="9.5" style="45" customWidth="1"/>
    <col min="3602" max="3840" width="8.875" style="45"/>
    <col min="3841" max="3841" width="5.625" style="45" customWidth="1"/>
    <col min="3842" max="3842" width="17.125" style="45" customWidth="1"/>
    <col min="3843" max="3843" width="9.875" style="45" bestFit="1" customWidth="1"/>
    <col min="3844" max="3844" width="12.375" style="45" bestFit="1" customWidth="1"/>
    <col min="3845" max="3845" width="8.375" style="45" bestFit="1" customWidth="1"/>
    <col min="3846" max="3846" width="10.875" style="45" bestFit="1" customWidth="1"/>
    <col min="3847" max="3847" width="7.125" style="45" customWidth="1"/>
    <col min="3848" max="3849" width="9.875" style="45" bestFit="1" customWidth="1"/>
    <col min="3850" max="3851" width="8.375" style="45" bestFit="1" customWidth="1"/>
    <col min="3852" max="3852" width="7.125" style="45" customWidth="1"/>
    <col min="3853" max="3853" width="12.125" style="45" bestFit="1" customWidth="1"/>
    <col min="3854" max="3854" width="10.875" style="45" bestFit="1" customWidth="1"/>
    <col min="3855" max="3856" width="7.125" style="45" customWidth="1"/>
    <col min="3857" max="3857" width="9.5" style="45" customWidth="1"/>
    <col min="3858" max="4096" width="8.875" style="45"/>
    <col min="4097" max="4097" width="5.625" style="45" customWidth="1"/>
    <col min="4098" max="4098" width="17.125" style="45" customWidth="1"/>
    <col min="4099" max="4099" width="9.875" style="45" bestFit="1" customWidth="1"/>
    <col min="4100" max="4100" width="12.375" style="45" bestFit="1" customWidth="1"/>
    <col min="4101" max="4101" width="8.375" style="45" bestFit="1" customWidth="1"/>
    <col min="4102" max="4102" width="10.875" style="45" bestFit="1" customWidth="1"/>
    <col min="4103" max="4103" width="7.125" style="45" customWidth="1"/>
    <col min="4104" max="4105" width="9.875" style="45" bestFit="1" customWidth="1"/>
    <col min="4106" max="4107" width="8.375" style="45" bestFit="1" customWidth="1"/>
    <col min="4108" max="4108" width="7.125" style="45" customWidth="1"/>
    <col min="4109" max="4109" width="12.125" style="45" bestFit="1" customWidth="1"/>
    <col min="4110" max="4110" width="10.875" style="45" bestFit="1" customWidth="1"/>
    <col min="4111" max="4112" width="7.125" style="45" customWidth="1"/>
    <col min="4113" max="4113" width="9.5" style="45" customWidth="1"/>
    <col min="4114" max="4352" width="8.875" style="45"/>
    <col min="4353" max="4353" width="5.625" style="45" customWidth="1"/>
    <col min="4354" max="4354" width="17.125" style="45" customWidth="1"/>
    <col min="4355" max="4355" width="9.875" style="45" bestFit="1" customWidth="1"/>
    <col min="4356" max="4356" width="12.375" style="45" bestFit="1" customWidth="1"/>
    <col min="4357" max="4357" width="8.375" style="45" bestFit="1" customWidth="1"/>
    <col min="4358" max="4358" width="10.875" style="45" bestFit="1" customWidth="1"/>
    <col min="4359" max="4359" width="7.125" style="45" customWidth="1"/>
    <col min="4360" max="4361" width="9.875" style="45" bestFit="1" customWidth="1"/>
    <col min="4362" max="4363" width="8.375" style="45" bestFit="1" customWidth="1"/>
    <col min="4364" max="4364" width="7.125" style="45" customWidth="1"/>
    <col min="4365" max="4365" width="12.125" style="45" bestFit="1" customWidth="1"/>
    <col min="4366" max="4366" width="10.875" style="45" bestFit="1" customWidth="1"/>
    <col min="4367" max="4368" width="7.125" style="45" customWidth="1"/>
    <col min="4369" max="4369" width="9.5" style="45" customWidth="1"/>
    <col min="4370" max="4608" width="8.875" style="45"/>
    <col min="4609" max="4609" width="5.625" style="45" customWidth="1"/>
    <col min="4610" max="4610" width="17.125" style="45" customWidth="1"/>
    <col min="4611" max="4611" width="9.875" style="45" bestFit="1" customWidth="1"/>
    <col min="4612" max="4612" width="12.375" style="45" bestFit="1" customWidth="1"/>
    <col min="4613" max="4613" width="8.375" style="45" bestFit="1" customWidth="1"/>
    <col min="4614" max="4614" width="10.875" style="45" bestFit="1" customWidth="1"/>
    <col min="4615" max="4615" width="7.125" style="45" customWidth="1"/>
    <col min="4616" max="4617" width="9.875" style="45" bestFit="1" customWidth="1"/>
    <col min="4618" max="4619" width="8.375" style="45" bestFit="1" customWidth="1"/>
    <col min="4620" max="4620" width="7.125" style="45" customWidth="1"/>
    <col min="4621" max="4621" width="12.125" style="45" bestFit="1" customWidth="1"/>
    <col min="4622" max="4622" width="10.875" style="45" bestFit="1" customWidth="1"/>
    <col min="4623" max="4624" width="7.125" style="45" customWidth="1"/>
    <col min="4625" max="4625" width="9.5" style="45" customWidth="1"/>
    <col min="4626" max="4864" width="8.875" style="45"/>
    <col min="4865" max="4865" width="5.625" style="45" customWidth="1"/>
    <col min="4866" max="4866" width="17.125" style="45" customWidth="1"/>
    <col min="4867" max="4867" width="9.875" style="45" bestFit="1" customWidth="1"/>
    <col min="4868" max="4868" width="12.375" style="45" bestFit="1" customWidth="1"/>
    <col min="4869" max="4869" width="8.375" style="45" bestFit="1" customWidth="1"/>
    <col min="4870" max="4870" width="10.875" style="45" bestFit="1" customWidth="1"/>
    <col min="4871" max="4871" width="7.125" style="45" customWidth="1"/>
    <col min="4872" max="4873" width="9.875" style="45" bestFit="1" customWidth="1"/>
    <col min="4874" max="4875" width="8.375" style="45" bestFit="1" customWidth="1"/>
    <col min="4876" max="4876" width="7.125" style="45" customWidth="1"/>
    <col min="4877" max="4877" width="12.125" style="45" bestFit="1" customWidth="1"/>
    <col min="4878" max="4878" width="10.875" style="45" bestFit="1" customWidth="1"/>
    <col min="4879" max="4880" width="7.125" style="45" customWidth="1"/>
    <col min="4881" max="4881" width="9.5" style="45" customWidth="1"/>
    <col min="4882" max="5120" width="8.875" style="45"/>
    <col min="5121" max="5121" width="5.625" style="45" customWidth="1"/>
    <col min="5122" max="5122" width="17.125" style="45" customWidth="1"/>
    <col min="5123" max="5123" width="9.875" style="45" bestFit="1" customWidth="1"/>
    <col min="5124" max="5124" width="12.375" style="45" bestFit="1" customWidth="1"/>
    <col min="5125" max="5125" width="8.375" style="45" bestFit="1" customWidth="1"/>
    <col min="5126" max="5126" width="10.875" style="45" bestFit="1" customWidth="1"/>
    <col min="5127" max="5127" width="7.125" style="45" customWidth="1"/>
    <col min="5128" max="5129" width="9.875" style="45" bestFit="1" customWidth="1"/>
    <col min="5130" max="5131" width="8.375" style="45" bestFit="1" customWidth="1"/>
    <col min="5132" max="5132" width="7.125" style="45" customWidth="1"/>
    <col min="5133" max="5133" width="12.125" style="45" bestFit="1" customWidth="1"/>
    <col min="5134" max="5134" width="10.875" style="45" bestFit="1" customWidth="1"/>
    <col min="5135" max="5136" width="7.125" style="45" customWidth="1"/>
    <col min="5137" max="5137" width="9.5" style="45" customWidth="1"/>
    <col min="5138" max="5376" width="8.875" style="45"/>
    <col min="5377" max="5377" width="5.625" style="45" customWidth="1"/>
    <col min="5378" max="5378" width="17.125" style="45" customWidth="1"/>
    <col min="5379" max="5379" width="9.875" style="45" bestFit="1" customWidth="1"/>
    <col min="5380" max="5380" width="12.375" style="45" bestFit="1" customWidth="1"/>
    <col min="5381" max="5381" width="8.375" style="45" bestFit="1" customWidth="1"/>
    <col min="5382" max="5382" width="10.875" style="45" bestFit="1" customWidth="1"/>
    <col min="5383" max="5383" width="7.125" style="45" customWidth="1"/>
    <col min="5384" max="5385" width="9.875" style="45" bestFit="1" customWidth="1"/>
    <col min="5386" max="5387" width="8.375" style="45" bestFit="1" customWidth="1"/>
    <col min="5388" max="5388" width="7.125" style="45" customWidth="1"/>
    <col min="5389" max="5389" width="12.125" style="45" bestFit="1" customWidth="1"/>
    <col min="5390" max="5390" width="10.875" style="45" bestFit="1" customWidth="1"/>
    <col min="5391" max="5392" width="7.125" style="45" customWidth="1"/>
    <col min="5393" max="5393" width="9.5" style="45" customWidth="1"/>
    <col min="5394" max="5632" width="8.875" style="45"/>
    <col min="5633" max="5633" width="5.625" style="45" customWidth="1"/>
    <col min="5634" max="5634" width="17.125" style="45" customWidth="1"/>
    <col min="5635" max="5635" width="9.875" style="45" bestFit="1" customWidth="1"/>
    <col min="5636" max="5636" width="12.375" style="45" bestFit="1" customWidth="1"/>
    <col min="5637" max="5637" width="8.375" style="45" bestFit="1" customWidth="1"/>
    <col min="5638" max="5638" width="10.875" style="45" bestFit="1" customWidth="1"/>
    <col min="5639" max="5639" width="7.125" style="45" customWidth="1"/>
    <col min="5640" max="5641" width="9.875" style="45" bestFit="1" customWidth="1"/>
    <col min="5642" max="5643" width="8.375" style="45" bestFit="1" customWidth="1"/>
    <col min="5644" max="5644" width="7.125" style="45" customWidth="1"/>
    <col min="5645" max="5645" width="12.125" style="45" bestFit="1" customWidth="1"/>
    <col min="5646" max="5646" width="10.875" style="45" bestFit="1" customWidth="1"/>
    <col min="5647" max="5648" width="7.125" style="45" customWidth="1"/>
    <col min="5649" max="5649" width="9.5" style="45" customWidth="1"/>
    <col min="5650" max="5888" width="8.875" style="45"/>
    <col min="5889" max="5889" width="5.625" style="45" customWidth="1"/>
    <col min="5890" max="5890" width="17.125" style="45" customWidth="1"/>
    <col min="5891" max="5891" width="9.875" style="45" bestFit="1" customWidth="1"/>
    <col min="5892" max="5892" width="12.375" style="45" bestFit="1" customWidth="1"/>
    <col min="5893" max="5893" width="8.375" style="45" bestFit="1" customWidth="1"/>
    <col min="5894" max="5894" width="10.875" style="45" bestFit="1" customWidth="1"/>
    <col min="5895" max="5895" width="7.125" style="45" customWidth="1"/>
    <col min="5896" max="5897" width="9.875" style="45" bestFit="1" customWidth="1"/>
    <col min="5898" max="5899" width="8.375" style="45" bestFit="1" customWidth="1"/>
    <col min="5900" max="5900" width="7.125" style="45" customWidth="1"/>
    <col min="5901" max="5901" width="12.125" style="45" bestFit="1" customWidth="1"/>
    <col min="5902" max="5902" width="10.875" style="45" bestFit="1" customWidth="1"/>
    <col min="5903" max="5904" width="7.125" style="45" customWidth="1"/>
    <col min="5905" max="5905" width="9.5" style="45" customWidth="1"/>
    <col min="5906" max="6144" width="8.875" style="45"/>
    <col min="6145" max="6145" width="5.625" style="45" customWidth="1"/>
    <col min="6146" max="6146" width="17.125" style="45" customWidth="1"/>
    <col min="6147" max="6147" width="9.875" style="45" bestFit="1" customWidth="1"/>
    <col min="6148" max="6148" width="12.375" style="45" bestFit="1" customWidth="1"/>
    <col min="6149" max="6149" width="8.375" style="45" bestFit="1" customWidth="1"/>
    <col min="6150" max="6150" width="10.875" style="45" bestFit="1" customWidth="1"/>
    <col min="6151" max="6151" width="7.125" style="45" customWidth="1"/>
    <col min="6152" max="6153" width="9.875" style="45" bestFit="1" customWidth="1"/>
    <col min="6154" max="6155" width="8.375" style="45" bestFit="1" customWidth="1"/>
    <col min="6156" max="6156" width="7.125" style="45" customWidth="1"/>
    <col min="6157" max="6157" width="12.125" style="45" bestFit="1" customWidth="1"/>
    <col min="6158" max="6158" width="10.875" style="45" bestFit="1" customWidth="1"/>
    <col min="6159" max="6160" width="7.125" style="45" customWidth="1"/>
    <col min="6161" max="6161" width="9.5" style="45" customWidth="1"/>
    <col min="6162" max="6400" width="8.875" style="45"/>
    <col min="6401" max="6401" width="5.625" style="45" customWidth="1"/>
    <col min="6402" max="6402" width="17.125" style="45" customWidth="1"/>
    <col min="6403" max="6403" width="9.875" style="45" bestFit="1" customWidth="1"/>
    <col min="6404" max="6404" width="12.375" style="45" bestFit="1" customWidth="1"/>
    <col min="6405" max="6405" width="8.375" style="45" bestFit="1" customWidth="1"/>
    <col min="6406" max="6406" width="10.875" style="45" bestFit="1" customWidth="1"/>
    <col min="6407" max="6407" width="7.125" style="45" customWidth="1"/>
    <col min="6408" max="6409" width="9.875" style="45" bestFit="1" customWidth="1"/>
    <col min="6410" max="6411" width="8.375" style="45" bestFit="1" customWidth="1"/>
    <col min="6412" max="6412" width="7.125" style="45" customWidth="1"/>
    <col min="6413" max="6413" width="12.125" style="45" bestFit="1" customWidth="1"/>
    <col min="6414" max="6414" width="10.875" style="45" bestFit="1" customWidth="1"/>
    <col min="6415" max="6416" width="7.125" style="45" customWidth="1"/>
    <col min="6417" max="6417" width="9.5" style="45" customWidth="1"/>
    <col min="6418" max="6656" width="8.875" style="45"/>
    <col min="6657" max="6657" width="5.625" style="45" customWidth="1"/>
    <col min="6658" max="6658" width="17.125" style="45" customWidth="1"/>
    <col min="6659" max="6659" width="9.875" style="45" bestFit="1" customWidth="1"/>
    <col min="6660" max="6660" width="12.375" style="45" bestFit="1" customWidth="1"/>
    <col min="6661" max="6661" width="8.375" style="45" bestFit="1" customWidth="1"/>
    <col min="6662" max="6662" width="10.875" style="45" bestFit="1" customWidth="1"/>
    <col min="6663" max="6663" width="7.125" style="45" customWidth="1"/>
    <col min="6664" max="6665" width="9.875" style="45" bestFit="1" customWidth="1"/>
    <col min="6666" max="6667" width="8.375" style="45" bestFit="1" customWidth="1"/>
    <col min="6668" max="6668" width="7.125" style="45" customWidth="1"/>
    <col min="6669" max="6669" width="12.125" style="45" bestFit="1" customWidth="1"/>
    <col min="6670" max="6670" width="10.875" style="45" bestFit="1" customWidth="1"/>
    <col min="6671" max="6672" width="7.125" style="45" customWidth="1"/>
    <col min="6673" max="6673" width="9.5" style="45" customWidth="1"/>
    <col min="6674" max="6912" width="8.875" style="45"/>
    <col min="6913" max="6913" width="5.625" style="45" customWidth="1"/>
    <col min="6914" max="6914" width="17.125" style="45" customWidth="1"/>
    <col min="6915" max="6915" width="9.875" style="45" bestFit="1" customWidth="1"/>
    <col min="6916" max="6916" width="12.375" style="45" bestFit="1" customWidth="1"/>
    <col min="6917" max="6917" width="8.375" style="45" bestFit="1" customWidth="1"/>
    <col min="6918" max="6918" width="10.875" style="45" bestFit="1" customWidth="1"/>
    <col min="6919" max="6919" width="7.125" style="45" customWidth="1"/>
    <col min="6920" max="6921" width="9.875" style="45" bestFit="1" customWidth="1"/>
    <col min="6922" max="6923" width="8.375" style="45" bestFit="1" customWidth="1"/>
    <col min="6924" max="6924" width="7.125" style="45" customWidth="1"/>
    <col min="6925" max="6925" width="12.125" style="45" bestFit="1" customWidth="1"/>
    <col min="6926" max="6926" width="10.875" style="45" bestFit="1" customWidth="1"/>
    <col min="6927" max="6928" width="7.125" style="45" customWidth="1"/>
    <col min="6929" max="6929" width="9.5" style="45" customWidth="1"/>
    <col min="6930" max="7168" width="8.875" style="45"/>
    <col min="7169" max="7169" width="5.625" style="45" customWidth="1"/>
    <col min="7170" max="7170" width="17.125" style="45" customWidth="1"/>
    <col min="7171" max="7171" width="9.875" style="45" bestFit="1" customWidth="1"/>
    <col min="7172" max="7172" width="12.375" style="45" bestFit="1" customWidth="1"/>
    <col min="7173" max="7173" width="8.375" style="45" bestFit="1" customWidth="1"/>
    <col min="7174" max="7174" width="10.875" style="45" bestFit="1" customWidth="1"/>
    <col min="7175" max="7175" width="7.125" style="45" customWidth="1"/>
    <col min="7176" max="7177" width="9.875" style="45" bestFit="1" customWidth="1"/>
    <col min="7178" max="7179" width="8.375" style="45" bestFit="1" customWidth="1"/>
    <col min="7180" max="7180" width="7.125" style="45" customWidth="1"/>
    <col min="7181" max="7181" width="12.125" style="45" bestFit="1" customWidth="1"/>
    <col min="7182" max="7182" width="10.875" style="45" bestFit="1" customWidth="1"/>
    <col min="7183" max="7184" width="7.125" style="45" customWidth="1"/>
    <col min="7185" max="7185" width="9.5" style="45" customWidth="1"/>
    <col min="7186" max="7424" width="8.875" style="45"/>
    <col min="7425" max="7425" width="5.625" style="45" customWidth="1"/>
    <col min="7426" max="7426" width="17.125" style="45" customWidth="1"/>
    <col min="7427" max="7427" width="9.875" style="45" bestFit="1" customWidth="1"/>
    <col min="7428" max="7428" width="12.375" style="45" bestFit="1" customWidth="1"/>
    <col min="7429" max="7429" width="8.375" style="45" bestFit="1" customWidth="1"/>
    <col min="7430" max="7430" width="10.875" style="45" bestFit="1" customWidth="1"/>
    <col min="7431" max="7431" width="7.125" style="45" customWidth="1"/>
    <col min="7432" max="7433" width="9.875" style="45" bestFit="1" customWidth="1"/>
    <col min="7434" max="7435" width="8.375" style="45" bestFit="1" customWidth="1"/>
    <col min="7436" max="7436" width="7.125" style="45" customWidth="1"/>
    <col min="7437" max="7437" width="12.125" style="45" bestFit="1" customWidth="1"/>
    <col min="7438" max="7438" width="10.875" style="45" bestFit="1" customWidth="1"/>
    <col min="7439" max="7440" width="7.125" style="45" customWidth="1"/>
    <col min="7441" max="7441" width="9.5" style="45" customWidth="1"/>
    <col min="7442" max="7680" width="8.875" style="45"/>
    <col min="7681" max="7681" width="5.625" style="45" customWidth="1"/>
    <col min="7682" max="7682" width="17.125" style="45" customWidth="1"/>
    <col min="7683" max="7683" width="9.875" style="45" bestFit="1" customWidth="1"/>
    <col min="7684" max="7684" width="12.375" style="45" bestFit="1" customWidth="1"/>
    <col min="7685" max="7685" width="8.375" style="45" bestFit="1" customWidth="1"/>
    <col min="7686" max="7686" width="10.875" style="45" bestFit="1" customWidth="1"/>
    <col min="7687" max="7687" width="7.125" style="45" customWidth="1"/>
    <col min="7688" max="7689" width="9.875" style="45" bestFit="1" customWidth="1"/>
    <col min="7690" max="7691" width="8.375" style="45" bestFit="1" customWidth="1"/>
    <col min="7692" max="7692" width="7.125" style="45" customWidth="1"/>
    <col min="7693" max="7693" width="12.125" style="45" bestFit="1" customWidth="1"/>
    <col min="7694" max="7694" width="10.875" style="45" bestFit="1" customWidth="1"/>
    <col min="7695" max="7696" width="7.125" style="45" customWidth="1"/>
    <col min="7697" max="7697" width="9.5" style="45" customWidth="1"/>
    <col min="7698" max="7936" width="8.875" style="45"/>
    <col min="7937" max="7937" width="5.625" style="45" customWidth="1"/>
    <col min="7938" max="7938" width="17.125" style="45" customWidth="1"/>
    <col min="7939" max="7939" width="9.875" style="45" bestFit="1" customWidth="1"/>
    <col min="7940" max="7940" width="12.375" style="45" bestFit="1" customWidth="1"/>
    <col min="7941" max="7941" width="8.375" style="45" bestFit="1" customWidth="1"/>
    <col min="7942" max="7942" width="10.875" style="45" bestFit="1" customWidth="1"/>
    <col min="7943" max="7943" width="7.125" style="45" customWidth="1"/>
    <col min="7944" max="7945" width="9.875" style="45" bestFit="1" customWidth="1"/>
    <col min="7946" max="7947" width="8.375" style="45" bestFit="1" customWidth="1"/>
    <col min="7948" max="7948" width="7.125" style="45" customWidth="1"/>
    <col min="7949" max="7949" width="12.125" style="45" bestFit="1" customWidth="1"/>
    <col min="7950" max="7950" width="10.875" style="45" bestFit="1" customWidth="1"/>
    <col min="7951" max="7952" width="7.125" style="45" customWidth="1"/>
    <col min="7953" max="7953" width="9.5" style="45" customWidth="1"/>
    <col min="7954" max="8192" width="8.875" style="45"/>
    <col min="8193" max="8193" width="5.625" style="45" customWidth="1"/>
    <col min="8194" max="8194" width="17.125" style="45" customWidth="1"/>
    <col min="8195" max="8195" width="9.875" style="45" bestFit="1" customWidth="1"/>
    <col min="8196" max="8196" width="12.375" style="45" bestFit="1" customWidth="1"/>
    <col min="8197" max="8197" width="8.375" style="45" bestFit="1" customWidth="1"/>
    <col min="8198" max="8198" width="10.875" style="45" bestFit="1" customWidth="1"/>
    <col min="8199" max="8199" width="7.125" style="45" customWidth="1"/>
    <col min="8200" max="8201" width="9.875" style="45" bestFit="1" customWidth="1"/>
    <col min="8202" max="8203" width="8.375" style="45" bestFit="1" customWidth="1"/>
    <col min="8204" max="8204" width="7.125" style="45" customWidth="1"/>
    <col min="8205" max="8205" width="12.125" style="45" bestFit="1" customWidth="1"/>
    <col min="8206" max="8206" width="10.875" style="45" bestFit="1" customWidth="1"/>
    <col min="8207" max="8208" width="7.125" style="45" customWidth="1"/>
    <col min="8209" max="8209" width="9.5" style="45" customWidth="1"/>
    <col min="8210" max="8448" width="8.875" style="45"/>
    <col min="8449" max="8449" width="5.625" style="45" customWidth="1"/>
    <col min="8450" max="8450" width="17.125" style="45" customWidth="1"/>
    <col min="8451" max="8451" width="9.875" style="45" bestFit="1" customWidth="1"/>
    <col min="8452" max="8452" width="12.375" style="45" bestFit="1" customWidth="1"/>
    <col min="8453" max="8453" width="8.375" style="45" bestFit="1" customWidth="1"/>
    <col min="8454" max="8454" width="10.875" style="45" bestFit="1" customWidth="1"/>
    <col min="8455" max="8455" width="7.125" style="45" customWidth="1"/>
    <col min="8456" max="8457" width="9.875" style="45" bestFit="1" customWidth="1"/>
    <col min="8458" max="8459" width="8.375" style="45" bestFit="1" customWidth="1"/>
    <col min="8460" max="8460" width="7.125" style="45" customWidth="1"/>
    <col min="8461" max="8461" width="12.125" style="45" bestFit="1" customWidth="1"/>
    <col min="8462" max="8462" width="10.875" style="45" bestFit="1" customWidth="1"/>
    <col min="8463" max="8464" width="7.125" style="45" customWidth="1"/>
    <col min="8465" max="8465" width="9.5" style="45" customWidth="1"/>
    <col min="8466" max="8704" width="8.875" style="45"/>
    <col min="8705" max="8705" width="5.625" style="45" customWidth="1"/>
    <col min="8706" max="8706" width="17.125" style="45" customWidth="1"/>
    <col min="8707" max="8707" width="9.875" style="45" bestFit="1" customWidth="1"/>
    <col min="8708" max="8708" width="12.375" style="45" bestFit="1" customWidth="1"/>
    <col min="8709" max="8709" width="8.375" style="45" bestFit="1" customWidth="1"/>
    <col min="8710" max="8710" width="10.875" style="45" bestFit="1" customWidth="1"/>
    <col min="8711" max="8711" width="7.125" style="45" customWidth="1"/>
    <col min="8712" max="8713" width="9.875" style="45" bestFit="1" customWidth="1"/>
    <col min="8714" max="8715" width="8.375" style="45" bestFit="1" customWidth="1"/>
    <col min="8716" max="8716" width="7.125" style="45" customWidth="1"/>
    <col min="8717" max="8717" width="12.125" style="45" bestFit="1" customWidth="1"/>
    <col min="8718" max="8718" width="10.875" style="45" bestFit="1" customWidth="1"/>
    <col min="8719" max="8720" width="7.125" style="45" customWidth="1"/>
    <col min="8721" max="8721" width="9.5" style="45" customWidth="1"/>
    <col min="8722" max="8960" width="8.875" style="45"/>
    <col min="8961" max="8961" width="5.625" style="45" customWidth="1"/>
    <col min="8962" max="8962" width="17.125" style="45" customWidth="1"/>
    <col min="8963" max="8963" width="9.875" style="45" bestFit="1" customWidth="1"/>
    <col min="8964" max="8964" width="12.375" style="45" bestFit="1" customWidth="1"/>
    <col min="8965" max="8965" width="8.375" style="45" bestFit="1" customWidth="1"/>
    <col min="8966" max="8966" width="10.875" style="45" bestFit="1" customWidth="1"/>
    <col min="8967" max="8967" width="7.125" style="45" customWidth="1"/>
    <col min="8968" max="8969" width="9.875" style="45" bestFit="1" customWidth="1"/>
    <col min="8970" max="8971" width="8.375" style="45" bestFit="1" customWidth="1"/>
    <col min="8972" max="8972" width="7.125" style="45" customWidth="1"/>
    <col min="8973" max="8973" width="12.125" style="45" bestFit="1" customWidth="1"/>
    <col min="8974" max="8974" width="10.875" style="45" bestFit="1" customWidth="1"/>
    <col min="8975" max="8976" width="7.125" style="45" customWidth="1"/>
    <col min="8977" max="8977" width="9.5" style="45" customWidth="1"/>
    <col min="8978" max="9216" width="8.875" style="45"/>
    <col min="9217" max="9217" width="5.625" style="45" customWidth="1"/>
    <col min="9218" max="9218" width="17.125" style="45" customWidth="1"/>
    <col min="9219" max="9219" width="9.875" style="45" bestFit="1" customWidth="1"/>
    <col min="9220" max="9220" width="12.375" style="45" bestFit="1" customWidth="1"/>
    <col min="9221" max="9221" width="8.375" style="45" bestFit="1" customWidth="1"/>
    <col min="9222" max="9222" width="10.875" style="45" bestFit="1" customWidth="1"/>
    <col min="9223" max="9223" width="7.125" style="45" customWidth="1"/>
    <col min="9224" max="9225" width="9.875" style="45" bestFit="1" customWidth="1"/>
    <col min="9226" max="9227" width="8.375" style="45" bestFit="1" customWidth="1"/>
    <col min="9228" max="9228" width="7.125" style="45" customWidth="1"/>
    <col min="9229" max="9229" width="12.125" style="45" bestFit="1" customWidth="1"/>
    <col min="9230" max="9230" width="10.875" style="45" bestFit="1" customWidth="1"/>
    <col min="9231" max="9232" width="7.125" style="45" customWidth="1"/>
    <col min="9233" max="9233" width="9.5" style="45" customWidth="1"/>
    <col min="9234" max="9472" width="8.875" style="45"/>
    <col min="9473" max="9473" width="5.625" style="45" customWidth="1"/>
    <col min="9474" max="9474" width="17.125" style="45" customWidth="1"/>
    <col min="9475" max="9475" width="9.875" style="45" bestFit="1" customWidth="1"/>
    <col min="9476" max="9476" width="12.375" style="45" bestFit="1" customWidth="1"/>
    <col min="9477" max="9477" width="8.375" style="45" bestFit="1" customWidth="1"/>
    <col min="9478" max="9478" width="10.875" style="45" bestFit="1" customWidth="1"/>
    <col min="9479" max="9479" width="7.125" style="45" customWidth="1"/>
    <col min="9480" max="9481" width="9.875" style="45" bestFit="1" customWidth="1"/>
    <col min="9482" max="9483" width="8.375" style="45" bestFit="1" customWidth="1"/>
    <col min="9484" max="9484" width="7.125" style="45" customWidth="1"/>
    <col min="9485" max="9485" width="12.125" style="45" bestFit="1" customWidth="1"/>
    <col min="9486" max="9486" width="10.875" style="45" bestFit="1" customWidth="1"/>
    <col min="9487" max="9488" width="7.125" style="45" customWidth="1"/>
    <col min="9489" max="9489" width="9.5" style="45" customWidth="1"/>
    <col min="9490" max="9728" width="8.875" style="45"/>
    <col min="9729" max="9729" width="5.625" style="45" customWidth="1"/>
    <col min="9730" max="9730" width="17.125" style="45" customWidth="1"/>
    <col min="9731" max="9731" width="9.875" style="45" bestFit="1" customWidth="1"/>
    <col min="9732" max="9732" width="12.375" style="45" bestFit="1" customWidth="1"/>
    <col min="9733" max="9733" width="8.375" style="45" bestFit="1" customWidth="1"/>
    <col min="9734" max="9734" width="10.875" style="45" bestFit="1" customWidth="1"/>
    <col min="9735" max="9735" width="7.125" style="45" customWidth="1"/>
    <col min="9736" max="9737" width="9.875" style="45" bestFit="1" customWidth="1"/>
    <col min="9738" max="9739" width="8.375" style="45" bestFit="1" customWidth="1"/>
    <col min="9740" max="9740" width="7.125" style="45" customWidth="1"/>
    <col min="9741" max="9741" width="12.125" style="45" bestFit="1" customWidth="1"/>
    <col min="9742" max="9742" width="10.875" style="45" bestFit="1" customWidth="1"/>
    <col min="9743" max="9744" width="7.125" style="45" customWidth="1"/>
    <col min="9745" max="9745" width="9.5" style="45" customWidth="1"/>
    <col min="9746" max="9984" width="8.875" style="45"/>
    <col min="9985" max="9985" width="5.625" style="45" customWidth="1"/>
    <col min="9986" max="9986" width="17.125" style="45" customWidth="1"/>
    <col min="9987" max="9987" width="9.875" style="45" bestFit="1" customWidth="1"/>
    <col min="9988" max="9988" width="12.375" style="45" bestFit="1" customWidth="1"/>
    <col min="9989" max="9989" width="8.375" style="45" bestFit="1" customWidth="1"/>
    <col min="9990" max="9990" width="10.875" style="45" bestFit="1" customWidth="1"/>
    <col min="9991" max="9991" width="7.125" style="45" customWidth="1"/>
    <col min="9992" max="9993" width="9.875" style="45" bestFit="1" customWidth="1"/>
    <col min="9994" max="9995" width="8.375" style="45" bestFit="1" customWidth="1"/>
    <col min="9996" max="9996" width="7.125" style="45" customWidth="1"/>
    <col min="9997" max="9997" width="12.125" style="45" bestFit="1" customWidth="1"/>
    <col min="9998" max="9998" width="10.875" style="45" bestFit="1" customWidth="1"/>
    <col min="9999" max="10000" width="7.125" style="45" customWidth="1"/>
    <col min="10001" max="10001" width="9.5" style="45" customWidth="1"/>
    <col min="10002" max="10240" width="8.875" style="45"/>
    <col min="10241" max="10241" width="5.625" style="45" customWidth="1"/>
    <col min="10242" max="10242" width="17.125" style="45" customWidth="1"/>
    <col min="10243" max="10243" width="9.875" style="45" bestFit="1" customWidth="1"/>
    <col min="10244" max="10244" width="12.375" style="45" bestFit="1" customWidth="1"/>
    <col min="10245" max="10245" width="8.375" style="45" bestFit="1" customWidth="1"/>
    <col min="10246" max="10246" width="10.875" style="45" bestFit="1" customWidth="1"/>
    <col min="10247" max="10247" width="7.125" style="45" customWidth="1"/>
    <col min="10248" max="10249" width="9.875" style="45" bestFit="1" customWidth="1"/>
    <col min="10250" max="10251" width="8.375" style="45" bestFit="1" customWidth="1"/>
    <col min="10252" max="10252" width="7.125" style="45" customWidth="1"/>
    <col min="10253" max="10253" width="12.125" style="45" bestFit="1" customWidth="1"/>
    <col min="10254" max="10254" width="10.875" style="45" bestFit="1" customWidth="1"/>
    <col min="10255" max="10256" width="7.125" style="45" customWidth="1"/>
    <col min="10257" max="10257" width="9.5" style="45" customWidth="1"/>
    <col min="10258" max="10496" width="8.875" style="45"/>
    <col min="10497" max="10497" width="5.625" style="45" customWidth="1"/>
    <col min="10498" max="10498" width="17.125" style="45" customWidth="1"/>
    <col min="10499" max="10499" width="9.875" style="45" bestFit="1" customWidth="1"/>
    <col min="10500" max="10500" width="12.375" style="45" bestFit="1" customWidth="1"/>
    <col min="10501" max="10501" width="8.375" style="45" bestFit="1" customWidth="1"/>
    <col min="10502" max="10502" width="10.875" style="45" bestFit="1" customWidth="1"/>
    <col min="10503" max="10503" width="7.125" style="45" customWidth="1"/>
    <col min="10504" max="10505" width="9.875" style="45" bestFit="1" customWidth="1"/>
    <col min="10506" max="10507" width="8.375" style="45" bestFit="1" customWidth="1"/>
    <col min="10508" max="10508" width="7.125" style="45" customWidth="1"/>
    <col min="10509" max="10509" width="12.125" style="45" bestFit="1" customWidth="1"/>
    <col min="10510" max="10510" width="10.875" style="45" bestFit="1" customWidth="1"/>
    <col min="10511" max="10512" width="7.125" style="45" customWidth="1"/>
    <col min="10513" max="10513" width="9.5" style="45" customWidth="1"/>
    <col min="10514" max="10752" width="8.875" style="45"/>
    <col min="10753" max="10753" width="5.625" style="45" customWidth="1"/>
    <col min="10754" max="10754" width="17.125" style="45" customWidth="1"/>
    <col min="10755" max="10755" width="9.875" style="45" bestFit="1" customWidth="1"/>
    <col min="10756" max="10756" width="12.375" style="45" bestFit="1" customWidth="1"/>
    <col min="10757" max="10757" width="8.375" style="45" bestFit="1" customWidth="1"/>
    <col min="10758" max="10758" width="10.875" style="45" bestFit="1" customWidth="1"/>
    <col min="10759" max="10759" width="7.125" style="45" customWidth="1"/>
    <col min="10760" max="10761" width="9.875" style="45" bestFit="1" customWidth="1"/>
    <col min="10762" max="10763" width="8.375" style="45" bestFit="1" customWidth="1"/>
    <col min="10764" max="10764" width="7.125" style="45" customWidth="1"/>
    <col min="10765" max="10765" width="12.125" style="45" bestFit="1" customWidth="1"/>
    <col min="10766" max="10766" width="10.875" style="45" bestFit="1" customWidth="1"/>
    <col min="10767" max="10768" width="7.125" style="45" customWidth="1"/>
    <col min="10769" max="10769" width="9.5" style="45" customWidth="1"/>
    <col min="10770" max="11008" width="8.875" style="45"/>
    <col min="11009" max="11009" width="5.625" style="45" customWidth="1"/>
    <col min="11010" max="11010" width="17.125" style="45" customWidth="1"/>
    <col min="11011" max="11011" width="9.875" style="45" bestFit="1" customWidth="1"/>
    <col min="11012" max="11012" width="12.375" style="45" bestFit="1" customWidth="1"/>
    <col min="11013" max="11013" width="8.375" style="45" bestFit="1" customWidth="1"/>
    <col min="11014" max="11014" width="10.875" style="45" bestFit="1" customWidth="1"/>
    <col min="11015" max="11015" width="7.125" style="45" customWidth="1"/>
    <col min="11016" max="11017" width="9.875" style="45" bestFit="1" customWidth="1"/>
    <col min="11018" max="11019" width="8.375" style="45" bestFit="1" customWidth="1"/>
    <col min="11020" max="11020" width="7.125" style="45" customWidth="1"/>
    <col min="11021" max="11021" width="12.125" style="45" bestFit="1" customWidth="1"/>
    <col min="11022" max="11022" width="10.875" style="45" bestFit="1" customWidth="1"/>
    <col min="11023" max="11024" width="7.125" style="45" customWidth="1"/>
    <col min="11025" max="11025" width="9.5" style="45" customWidth="1"/>
    <col min="11026" max="11264" width="8.875" style="45"/>
    <col min="11265" max="11265" width="5.625" style="45" customWidth="1"/>
    <col min="11266" max="11266" width="17.125" style="45" customWidth="1"/>
    <col min="11267" max="11267" width="9.875" style="45" bestFit="1" customWidth="1"/>
    <col min="11268" max="11268" width="12.375" style="45" bestFit="1" customWidth="1"/>
    <col min="11269" max="11269" width="8.375" style="45" bestFit="1" customWidth="1"/>
    <col min="11270" max="11270" width="10.875" style="45" bestFit="1" customWidth="1"/>
    <col min="11271" max="11271" width="7.125" style="45" customWidth="1"/>
    <col min="11272" max="11273" width="9.875" style="45" bestFit="1" customWidth="1"/>
    <col min="11274" max="11275" width="8.375" style="45" bestFit="1" customWidth="1"/>
    <col min="11276" max="11276" width="7.125" style="45" customWidth="1"/>
    <col min="11277" max="11277" width="12.125" style="45" bestFit="1" customWidth="1"/>
    <col min="11278" max="11278" width="10.875" style="45" bestFit="1" customWidth="1"/>
    <col min="11279" max="11280" width="7.125" style="45" customWidth="1"/>
    <col min="11281" max="11281" width="9.5" style="45" customWidth="1"/>
    <col min="11282" max="11520" width="8.875" style="45"/>
    <col min="11521" max="11521" width="5.625" style="45" customWidth="1"/>
    <col min="11522" max="11522" width="17.125" style="45" customWidth="1"/>
    <col min="11523" max="11523" width="9.875" style="45" bestFit="1" customWidth="1"/>
    <col min="11524" max="11524" width="12.375" style="45" bestFit="1" customWidth="1"/>
    <col min="11525" max="11525" width="8.375" style="45" bestFit="1" customWidth="1"/>
    <col min="11526" max="11526" width="10.875" style="45" bestFit="1" customWidth="1"/>
    <col min="11527" max="11527" width="7.125" style="45" customWidth="1"/>
    <col min="11528" max="11529" width="9.875" style="45" bestFit="1" customWidth="1"/>
    <col min="11530" max="11531" width="8.375" style="45" bestFit="1" customWidth="1"/>
    <col min="11532" max="11532" width="7.125" style="45" customWidth="1"/>
    <col min="11533" max="11533" width="12.125" style="45" bestFit="1" customWidth="1"/>
    <col min="11534" max="11534" width="10.875" style="45" bestFit="1" customWidth="1"/>
    <col min="11535" max="11536" width="7.125" style="45" customWidth="1"/>
    <col min="11537" max="11537" width="9.5" style="45" customWidth="1"/>
    <col min="11538" max="11776" width="8.875" style="45"/>
    <col min="11777" max="11777" width="5.625" style="45" customWidth="1"/>
    <col min="11778" max="11778" width="17.125" style="45" customWidth="1"/>
    <col min="11779" max="11779" width="9.875" style="45" bestFit="1" customWidth="1"/>
    <col min="11780" max="11780" width="12.375" style="45" bestFit="1" customWidth="1"/>
    <col min="11781" max="11781" width="8.375" style="45" bestFit="1" customWidth="1"/>
    <col min="11782" max="11782" width="10.875" style="45" bestFit="1" customWidth="1"/>
    <col min="11783" max="11783" width="7.125" style="45" customWidth="1"/>
    <col min="11784" max="11785" width="9.875" style="45" bestFit="1" customWidth="1"/>
    <col min="11786" max="11787" width="8.375" style="45" bestFit="1" customWidth="1"/>
    <col min="11788" max="11788" width="7.125" style="45" customWidth="1"/>
    <col min="11789" max="11789" width="12.125" style="45" bestFit="1" customWidth="1"/>
    <col min="11790" max="11790" width="10.875" style="45" bestFit="1" customWidth="1"/>
    <col min="11791" max="11792" width="7.125" style="45" customWidth="1"/>
    <col min="11793" max="11793" width="9.5" style="45" customWidth="1"/>
    <col min="11794" max="12032" width="8.875" style="45"/>
    <col min="12033" max="12033" width="5.625" style="45" customWidth="1"/>
    <col min="12034" max="12034" width="17.125" style="45" customWidth="1"/>
    <col min="12035" max="12035" width="9.875" style="45" bestFit="1" customWidth="1"/>
    <col min="12036" max="12036" width="12.375" style="45" bestFit="1" customWidth="1"/>
    <col min="12037" max="12037" width="8.375" style="45" bestFit="1" customWidth="1"/>
    <col min="12038" max="12038" width="10.875" style="45" bestFit="1" customWidth="1"/>
    <col min="12039" max="12039" width="7.125" style="45" customWidth="1"/>
    <col min="12040" max="12041" width="9.875" style="45" bestFit="1" customWidth="1"/>
    <col min="12042" max="12043" width="8.375" style="45" bestFit="1" customWidth="1"/>
    <col min="12044" max="12044" width="7.125" style="45" customWidth="1"/>
    <col min="12045" max="12045" width="12.125" style="45" bestFit="1" customWidth="1"/>
    <col min="12046" max="12046" width="10.875" style="45" bestFit="1" customWidth="1"/>
    <col min="12047" max="12048" width="7.125" style="45" customWidth="1"/>
    <col min="12049" max="12049" width="9.5" style="45" customWidth="1"/>
    <col min="12050" max="12288" width="8.875" style="45"/>
    <col min="12289" max="12289" width="5.625" style="45" customWidth="1"/>
    <col min="12290" max="12290" width="17.125" style="45" customWidth="1"/>
    <col min="12291" max="12291" width="9.875" style="45" bestFit="1" customWidth="1"/>
    <col min="12292" max="12292" width="12.375" style="45" bestFit="1" customWidth="1"/>
    <col min="12293" max="12293" width="8.375" style="45" bestFit="1" customWidth="1"/>
    <col min="12294" max="12294" width="10.875" style="45" bestFit="1" customWidth="1"/>
    <col min="12295" max="12295" width="7.125" style="45" customWidth="1"/>
    <col min="12296" max="12297" width="9.875" style="45" bestFit="1" customWidth="1"/>
    <col min="12298" max="12299" width="8.375" style="45" bestFit="1" customWidth="1"/>
    <col min="12300" max="12300" width="7.125" style="45" customWidth="1"/>
    <col min="12301" max="12301" width="12.125" style="45" bestFit="1" customWidth="1"/>
    <col min="12302" max="12302" width="10.875" style="45" bestFit="1" customWidth="1"/>
    <col min="12303" max="12304" width="7.125" style="45" customWidth="1"/>
    <col min="12305" max="12305" width="9.5" style="45" customWidth="1"/>
    <col min="12306" max="12544" width="8.875" style="45"/>
    <col min="12545" max="12545" width="5.625" style="45" customWidth="1"/>
    <col min="12546" max="12546" width="17.125" style="45" customWidth="1"/>
    <col min="12547" max="12547" width="9.875" style="45" bestFit="1" customWidth="1"/>
    <col min="12548" max="12548" width="12.375" style="45" bestFit="1" customWidth="1"/>
    <col min="12549" max="12549" width="8.375" style="45" bestFit="1" customWidth="1"/>
    <col min="12550" max="12550" width="10.875" style="45" bestFit="1" customWidth="1"/>
    <col min="12551" max="12551" width="7.125" style="45" customWidth="1"/>
    <col min="12552" max="12553" width="9.875" style="45" bestFit="1" customWidth="1"/>
    <col min="12554" max="12555" width="8.375" style="45" bestFit="1" customWidth="1"/>
    <col min="12556" max="12556" width="7.125" style="45" customWidth="1"/>
    <col min="12557" max="12557" width="12.125" style="45" bestFit="1" customWidth="1"/>
    <col min="12558" max="12558" width="10.875" style="45" bestFit="1" customWidth="1"/>
    <col min="12559" max="12560" width="7.125" style="45" customWidth="1"/>
    <col min="12561" max="12561" width="9.5" style="45" customWidth="1"/>
    <col min="12562" max="12800" width="8.875" style="45"/>
    <col min="12801" max="12801" width="5.625" style="45" customWidth="1"/>
    <col min="12802" max="12802" width="17.125" style="45" customWidth="1"/>
    <col min="12803" max="12803" width="9.875" style="45" bestFit="1" customWidth="1"/>
    <col min="12804" max="12804" width="12.375" style="45" bestFit="1" customWidth="1"/>
    <col min="12805" max="12805" width="8.375" style="45" bestFit="1" customWidth="1"/>
    <col min="12806" max="12806" width="10.875" style="45" bestFit="1" customWidth="1"/>
    <col min="12807" max="12807" width="7.125" style="45" customWidth="1"/>
    <col min="12808" max="12809" width="9.875" style="45" bestFit="1" customWidth="1"/>
    <col min="12810" max="12811" width="8.375" style="45" bestFit="1" customWidth="1"/>
    <col min="12812" max="12812" width="7.125" style="45" customWidth="1"/>
    <col min="12813" max="12813" width="12.125" style="45" bestFit="1" customWidth="1"/>
    <col min="12814" max="12814" width="10.875" style="45" bestFit="1" customWidth="1"/>
    <col min="12815" max="12816" width="7.125" style="45" customWidth="1"/>
    <col min="12817" max="12817" width="9.5" style="45" customWidth="1"/>
    <col min="12818" max="13056" width="8.875" style="45"/>
    <col min="13057" max="13057" width="5.625" style="45" customWidth="1"/>
    <col min="13058" max="13058" width="17.125" style="45" customWidth="1"/>
    <col min="13059" max="13059" width="9.875" style="45" bestFit="1" customWidth="1"/>
    <col min="13060" max="13060" width="12.375" style="45" bestFit="1" customWidth="1"/>
    <col min="13061" max="13061" width="8.375" style="45" bestFit="1" customWidth="1"/>
    <col min="13062" max="13062" width="10.875" style="45" bestFit="1" customWidth="1"/>
    <col min="13063" max="13063" width="7.125" style="45" customWidth="1"/>
    <col min="13064" max="13065" width="9.875" style="45" bestFit="1" customWidth="1"/>
    <col min="13066" max="13067" width="8.375" style="45" bestFit="1" customWidth="1"/>
    <col min="13068" max="13068" width="7.125" style="45" customWidth="1"/>
    <col min="13069" max="13069" width="12.125" style="45" bestFit="1" customWidth="1"/>
    <col min="13070" max="13070" width="10.875" style="45" bestFit="1" customWidth="1"/>
    <col min="13071" max="13072" width="7.125" style="45" customWidth="1"/>
    <col min="13073" max="13073" width="9.5" style="45" customWidth="1"/>
    <col min="13074" max="13312" width="8.875" style="45"/>
    <col min="13313" max="13313" width="5.625" style="45" customWidth="1"/>
    <col min="13314" max="13314" width="17.125" style="45" customWidth="1"/>
    <col min="13315" max="13315" width="9.875" style="45" bestFit="1" customWidth="1"/>
    <col min="13316" max="13316" width="12.375" style="45" bestFit="1" customWidth="1"/>
    <col min="13317" max="13317" width="8.375" style="45" bestFit="1" customWidth="1"/>
    <col min="13318" max="13318" width="10.875" style="45" bestFit="1" customWidth="1"/>
    <col min="13319" max="13319" width="7.125" style="45" customWidth="1"/>
    <col min="13320" max="13321" width="9.875" style="45" bestFit="1" customWidth="1"/>
    <col min="13322" max="13323" width="8.375" style="45" bestFit="1" customWidth="1"/>
    <col min="13324" max="13324" width="7.125" style="45" customWidth="1"/>
    <col min="13325" max="13325" width="12.125" style="45" bestFit="1" customWidth="1"/>
    <col min="13326" max="13326" width="10.875" style="45" bestFit="1" customWidth="1"/>
    <col min="13327" max="13328" width="7.125" style="45" customWidth="1"/>
    <col min="13329" max="13329" width="9.5" style="45" customWidth="1"/>
    <col min="13330" max="13568" width="8.875" style="45"/>
    <col min="13569" max="13569" width="5.625" style="45" customWidth="1"/>
    <col min="13570" max="13570" width="17.125" style="45" customWidth="1"/>
    <col min="13571" max="13571" width="9.875" style="45" bestFit="1" customWidth="1"/>
    <col min="13572" max="13572" width="12.375" style="45" bestFit="1" customWidth="1"/>
    <col min="13573" max="13573" width="8.375" style="45" bestFit="1" customWidth="1"/>
    <col min="13574" max="13574" width="10.875" style="45" bestFit="1" customWidth="1"/>
    <col min="13575" max="13575" width="7.125" style="45" customWidth="1"/>
    <col min="13576" max="13577" width="9.875" style="45" bestFit="1" customWidth="1"/>
    <col min="13578" max="13579" width="8.375" style="45" bestFit="1" customWidth="1"/>
    <col min="13580" max="13580" width="7.125" style="45" customWidth="1"/>
    <col min="13581" max="13581" width="12.125" style="45" bestFit="1" customWidth="1"/>
    <col min="13582" max="13582" width="10.875" style="45" bestFit="1" customWidth="1"/>
    <col min="13583" max="13584" width="7.125" style="45" customWidth="1"/>
    <col min="13585" max="13585" width="9.5" style="45" customWidth="1"/>
    <col min="13586" max="13824" width="8.875" style="45"/>
    <col min="13825" max="13825" width="5.625" style="45" customWidth="1"/>
    <col min="13826" max="13826" width="17.125" style="45" customWidth="1"/>
    <col min="13827" max="13827" width="9.875" style="45" bestFit="1" customWidth="1"/>
    <col min="13828" max="13828" width="12.375" style="45" bestFit="1" customWidth="1"/>
    <col min="13829" max="13829" width="8.375" style="45" bestFit="1" customWidth="1"/>
    <col min="13830" max="13830" width="10.875" style="45" bestFit="1" customWidth="1"/>
    <col min="13831" max="13831" width="7.125" style="45" customWidth="1"/>
    <col min="13832" max="13833" width="9.875" style="45" bestFit="1" customWidth="1"/>
    <col min="13834" max="13835" width="8.375" style="45" bestFit="1" customWidth="1"/>
    <col min="13836" max="13836" width="7.125" style="45" customWidth="1"/>
    <col min="13837" max="13837" width="12.125" style="45" bestFit="1" customWidth="1"/>
    <col min="13838" max="13838" width="10.875" style="45" bestFit="1" customWidth="1"/>
    <col min="13839" max="13840" width="7.125" style="45" customWidth="1"/>
    <col min="13841" max="13841" width="9.5" style="45" customWidth="1"/>
    <col min="13842" max="14080" width="8.875" style="45"/>
    <col min="14081" max="14081" width="5.625" style="45" customWidth="1"/>
    <col min="14082" max="14082" width="17.125" style="45" customWidth="1"/>
    <col min="14083" max="14083" width="9.875" style="45" bestFit="1" customWidth="1"/>
    <col min="14084" max="14084" width="12.375" style="45" bestFit="1" customWidth="1"/>
    <col min="14085" max="14085" width="8.375" style="45" bestFit="1" customWidth="1"/>
    <col min="14086" max="14086" width="10.875" style="45" bestFit="1" customWidth="1"/>
    <col min="14087" max="14087" width="7.125" style="45" customWidth="1"/>
    <col min="14088" max="14089" width="9.875" style="45" bestFit="1" customWidth="1"/>
    <col min="14090" max="14091" width="8.375" style="45" bestFit="1" customWidth="1"/>
    <col min="14092" max="14092" width="7.125" style="45" customWidth="1"/>
    <col min="14093" max="14093" width="12.125" style="45" bestFit="1" customWidth="1"/>
    <col min="14094" max="14094" width="10.875" style="45" bestFit="1" customWidth="1"/>
    <col min="14095" max="14096" width="7.125" style="45" customWidth="1"/>
    <col min="14097" max="14097" width="9.5" style="45" customWidth="1"/>
    <col min="14098" max="14336" width="8.875" style="45"/>
    <col min="14337" max="14337" width="5.625" style="45" customWidth="1"/>
    <col min="14338" max="14338" width="17.125" style="45" customWidth="1"/>
    <col min="14339" max="14339" width="9.875" style="45" bestFit="1" customWidth="1"/>
    <col min="14340" max="14340" width="12.375" style="45" bestFit="1" customWidth="1"/>
    <col min="14341" max="14341" width="8.375" style="45" bestFit="1" customWidth="1"/>
    <col min="14342" max="14342" width="10.875" style="45" bestFit="1" customWidth="1"/>
    <col min="14343" max="14343" width="7.125" style="45" customWidth="1"/>
    <col min="14344" max="14345" width="9.875" style="45" bestFit="1" customWidth="1"/>
    <col min="14346" max="14347" width="8.375" style="45" bestFit="1" customWidth="1"/>
    <col min="14348" max="14348" width="7.125" style="45" customWidth="1"/>
    <col min="14349" max="14349" width="12.125" style="45" bestFit="1" customWidth="1"/>
    <col min="14350" max="14350" width="10.875" style="45" bestFit="1" customWidth="1"/>
    <col min="14351" max="14352" width="7.125" style="45" customWidth="1"/>
    <col min="14353" max="14353" width="9.5" style="45" customWidth="1"/>
    <col min="14354" max="14592" width="8.875" style="45"/>
    <col min="14593" max="14593" width="5.625" style="45" customWidth="1"/>
    <col min="14594" max="14594" width="17.125" style="45" customWidth="1"/>
    <col min="14595" max="14595" width="9.875" style="45" bestFit="1" customWidth="1"/>
    <col min="14596" max="14596" width="12.375" style="45" bestFit="1" customWidth="1"/>
    <col min="14597" max="14597" width="8.375" style="45" bestFit="1" customWidth="1"/>
    <col min="14598" max="14598" width="10.875" style="45" bestFit="1" customWidth="1"/>
    <col min="14599" max="14599" width="7.125" style="45" customWidth="1"/>
    <col min="14600" max="14601" width="9.875" style="45" bestFit="1" customWidth="1"/>
    <col min="14602" max="14603" width="8.375" style="45" bestFit="1" customWidth="1"/>
    <col min="14604" max="14604" width="7.125" style="45" customWidth="1"/>
    <col min="14605" max="14605" width="12.125" style="45" bestFit="1" customWidth="1"/>
    <col min="14606" max="14606" width="10.875" style="45" bestFit="1" customWidth="1"/>
    <col min="14607" max="14608" width="7.125" style="45" customWidth="1"/>
    <col min="14609" max="14609" width="9.5" style="45" customWidth="1"/>
    <col min="14610" max="14848" width="8.875" style="45"/>
    <col min="14849" max="14849" width="5.625" style="45" customWidth="1"/>
    <col min="14850" max="14850" width="17.125" style="45" customWidth="1"/>
    <col min="14851" max="14851" width="9.875" style="45" bestFit="1" customWidth="1"/>
    <col min="14852" max="14852" width="12.375" style="45" bestFit="1" customWidth="1"/>
    <col min="14853" max="14853" width="8.375" style="45" bestFit="1" customWidth="1"/>
    <col min="14854" max="14854" width="10.875" style="45" bestFit="1" customWidth="1"/>
    <col min="14855" max="14855" width="7.125" style="45" customWidth="1"/>
    <col min="14856" max="14857" width="9.875" style="45" bestFit="1" customWidth="1"/>
    <col min="14858" max="14859" width="8.375" style="45" bestFit="1" customWidth="1"/>
    <col min="14860" max="14860" width="7.125" style="45" customWidth="1"/>
    <col min="14861" max="14861" width="12.125" style="45" bestFit="1" customWidth="1"/>
    <col min="14862" max="14862" width="10.875" style="45" bestFit="1" customWidth="1"/>
    <col min="14863" max="14864" width="7.125" style="45" customWidth="1"/>
    <col min="14865" max="14865" width="9.5" style="45" customWidth="1"/>
    <col min="14866" max="15104" width="8.875" style="45"/>
    <col min="15105" max="15105" width="5.625" style="45" customWidth="1"/>
    <col min="15106" max="15106" width="17.125" style="45" customWidth="1"/>
    <col min="15107" max="15107" width="9.875" style="45" bestFit="1" customWidth="1"/>
    <col min="15108" max="15108" width="12.375" style="45" bestFit="1" customWidth="1"/>
    <col min="15109" max="15109" width="8.375" style="45" bestFit="1" customWidth="1"/>
    <col min="15110" max="15110" width="10.875" style="45" bestFit="1" customWidth="1"/>
    <col min="15111" max="15111" width="7.125" style="45" customWidth="1"/>
    <col min="15112" max="15113" width="9.875" style="45" bestFit="1" customWidth="1"/>
    <col min="15114" max="15115" width="8.375" style="45" bestFit="1" customWidth="1"/>
    <col min="15116" max="15116" width="7.125" style="45" customWidth="1"/>
    <col min="15117" max="15117" width="12.125" style="45" bestFit="1" customWidth="1"/>
    <col min="15118" max="15118" width="10.875" style="45" bestFit="1" customWidth="1"/>
    <col min="15119" max="15120" width="7.125" style="45" customWidth="1"/>
    <col min="15121" max="15121" width="9.5" style="45" customWidth="1"/>
    <col min="15122" max="15360" width="8.875" style="45"/>
    <col min="15361" max="15361" width="5.625" style="45" customWidth="1"/>
    <col min="15362" max="15362" width="17.125" style="45" customWidth="1"/>
    <col min="15363" max="15363" width="9.875" style="45" bestFit="1" customWidth="1"/>
    <col min="15364" max="15364" width="12.375" style="45" bestFit="1" customWidth="1"/>
    <col min="15365" max="15365" width="8.375" style="45" bestFit="1" customWidth="1"/>
    <col min="15366" max="15366" width="10.875" style="45" bestFit="1" customWidth="1"/>
    <col min="15367" max="15367" width="7.125" style="45" customWidth="1"/>
    <col min="15368" max="15369" width="9.875" style="45" bestFit="1" customWidth="1"/>
    <col min="15370" max="15371" width="8.375" style="45" bestFit="1" customWidth="1"/>
    <col min="15372" max="15372" width="7.125" style="45" customWidth="1"/>
    <col min="15373" max="15373" width="12.125" style="45" bestFit="1" customWidth="1"/>
    <col min="15374" max="15374" width="10.875" style="45" bestFit="1" customWidth="1"/>
    <col min="15375" max="15376" width="7.125" style="45" customWidth="1"/>
    <col min="15377" max="15377" width="9.5" style="45" customWidth="1"/>
    <col min="15378" max="15616" width="8.875" style="45"/>
    <col min="15617" max="15617" width="5.625" style="45" customWidth="1"/>
    <col min="15618" max="15618" width="17.125" style="45" customWidth="1"/>
    <col min="15619" max="15619" width="9.875" style="45" bestFit="1" customWidth="1"/>
    <col min="15620" max="15620" width="12.375" style="45" bestFit="1" customWidth="1"/>
    <col min="15621" max="15621" width="8.375" style="45" bestFit="1" customWidth="1"/>
    <col min="15622" max="15622" width="10.875" style="45" bestFit="1" customWidth="1"/>
    <col min="15623" max="15623" width="7.125" style="45" customWidth="1"/>
    <col min="15624" max="15625" width="9.875" style="45" bestFit="1" customWidth="1"/>
    <col min="15626" max="15627" width="8.375" style="45" bestFit="1" customWidth="1"/>
    <col min="15628" max="15628" width="7.125" style="45" customWidth="1"/>
    <col min="15629" max="15629" width="12.125" style="45" bestFit="1" customWidth="1"/>
    <col min="15630" max="15630" width="10.875" style="45" bestFit="1" customWidth="1"/>
    <col min="15631" max="15632" width="7.125" style="45" customWidth="1"/>
    <col min="15633" max="15633" width="9.5" style="45" customWidth="1"/>
    <col min="15634" max="15872" width="8.875" style="45"/>
    <col min="15873" max="15873" width="5.625" style="45" customWidth="1"/>
    <col min="15874" max="15874" width="17.125" style="45" customWidth="1"/>
    <col min="15875" max="15875" width="9.875" style="45" bestFit="1" customWidth="1"/>
    <col min="15876" max="15876" width="12.375" style="45" bestFit="1" customWidth="1"/>
    <col min="15877" max="15877" width="8.375" style="45" bestFit="1" customWidth="1"/>
    <col min="15878" max="15878" width="10.875" style="45" bestFit="1" customWidth="1"/>
    <col min="15879" max="15879" width="7.125" style="45" customWidth="1"/>
    <col min="15880" max="15881" width="9.875" style="45" bestFit="1" customWidth="1"/>
    <col min="15882" max="15883" width="8.375" style="45" bestFit="1" customWidth="1"/>
    <col min="15884" max="15884" width="7.125" style="45" customWidth="1"/>
    <col min="15885" max="15885" width="12.125" style="45" bestFit="1" customWidth="1"/>
    <col min="15886" max="15886" width="10.875" style="45" bestFit="1" customWidth="1"/>
    <col min="15887" max="15888" width="7.125" style="45" customWidth="1"/>
    <col min="15889" max="15889" width="9.5" style="45" customWidth="1"/>
    <col min="15890" max="16128" width="8.875" style="45"/>
    <col min="16129" max="16129" width="5.625" style="45" customWidth="1"/>
    <col min="16130" max="16130" width="17.125" style="45" customWidth="1"/>
    <col min="16131" max="16131" width="9.875" style="45" bestFit="1" customWidth="1"/>
    <col min="16132" max="16132" width="12.375" style="45" bestFit="1" customWidth="1"/>
    <col min="16133" max="16133" width="8.375" style="45" bestFit="1" customWidth="1"/>
    <col min="16134" max="16134" width="10.875" style="45" bestFit="1" customWidth="1"/>
    <col min="16135" max="16135" width="7.125" style="45" customWidth="1"/>
    <col min="16136" max="16137" width="9.875" style="45" bestFit="1" customWidth="1"/>
    <col min="16138" max="16139" width="8.375" style="45" bestFit="1" customWidth="1"/>
    <col min="16140" max="16140" width="7.125" style="45" customWidth="1"/>
    <col min="16141" max="16141" width="12.125" style="45" bestFit="1" customWidth="1"/>
    <col min="16142" max="16142" width="10.875" style="45" bestFit="1" customWidth="1"/>
    <col min="16143" max="16144" width="7.125" style="45" customWidth="1"/>
    <col min="16145" max="16145" width="9.5" style="45" customWidth="1"/>
    <col min="16146" max="16384" width="8.875" style="45"/>
  </cols>
  <sheetData>
    <row r="1" spans="1:22" ht="10.7" hidden="1" customHeight="1" x14ac:dyDescent="0.25">
      <c r="P1" s="145" t="s">
        <v>218</v>
      </c>
      <c r="Q1" s="145"/>
    </row>
    <row r="2" spans="1:22" ht="39.6" customHeight="1" x14ac:dyDescent="0.25">
      <c r="A2" s="143" t="s">
        <v>240</v>
      </c>
      <c r="B2" s="143"/>
      <c r="C2" s="143"/>
      <c r="D2" s="143"/>
      <c r="E2" s="143"/>
      <c r="F2" s="143"/>
      <c r="G2" s="143"/>
      <c r="H2" s="143"/>
      <c r="I2" s="143"/>
      <c r="J2" s="143"/>
      <c r="K2" s="143"/>
      <c r="L2" s="143"/>
      <c r="M2" s="143"/>
      <c r="N2" s="143"/>
      <c r="O2" s="143"/>
      <c r="P2" s="143"/>
      <c r="Q2" s="143"/>
      <c r="R2" s="143"/>
      <c r="S2" s="143"/>
      <c r="T2" s="143"/>
      <c r="U2" s="143"/>
    </row>
    <row r="3" spans="1:22" ht="19.350000000000001" hidden="1" customHeight="1" x14ac:dyDescent="0.25">
      <c r="A3" s="143" t="s">
        <v>219</v>
      </c>
      <c r="B3" s="143"/>
      <c r="C3" s="143"/>
      <c r="D3" s="143"/>
      <c r="E3" s="143"/>
      <c r="F3" s="143"/>
      <c r="G3" s="143"/>
      <c r="H3" s="143"/>
      <c r="I3" s="143"/>
      <c r="J3" s="143"/>
      <c r="K3" s="143"/>
      <c r="L3" s="143"/>
      <c r="M3" s="143"/>
      <c r="N3" s="143"/>
      <c r="O3" s="143"/>
      <c r="P3" s="143"/>
      <c r="Q3" s="143"/>
    </row>
    <row r="4" spans="1:22" s="46" customFormat="1" ht="24.75" customHeight="1" x14ac:dyDescent="0.25">
      <c r="A4" s="145" t="s">
        <v>239</v>
      </c>
      <c r="B4" s="145"/>
      <c r="C4" s="145"/>
      <c r="D4" s="145"/>
      <c r="E4" s="145"/>
      <c r="F4" s="145"/>
      <c r="G4" s="145"/>
      <c r="H4" s="145"/>
      <c r="I4" s="145"/>
      <c r="J4" s="145"/>
      <c r="K4" s="145"/>
      <c r="L4" s="145"/>
      <c r="M4" s="145"/>
      <c r="N4" s="145"/>
      <c r="O4" s="145"/>
      <c r="P4" s="145"/>
      <c r="Q4" s="145"/>
      <c r="R4" s="145"/>
      <c r="S4" s="145"/>
      <c r="T4" s="145"/>
      <c r="U4" s="145"/>
    </row>
    <row r="5" spans="1:22" s="46" customFormat="1" ht="11.25" customHeight="1" x14ac:dyDescent="0.25">
      <c r="F5" s="145"/>
      <c r="G5" s="145"/>
      <c r="H5" s="47" t="s">
        <v>132</v>
      </c>
      <c r="I5" s="47"/>
      <c r="J5" s="47"/>
      <c r="K5" s="47"/>
      <c r="L5" s="47"/>
      <c r="M5" s="47"/>
      <c r="O5" s="146" t="s">
        <v>188</v>
      </c>
      <c r="P5" s="146"/>
      <c r="Q5" s="146"/>
    </row>
    <row r="6" spans="1:22" s="46" customFormat="1" ht="83.1" customHeight="1" x14ac:dyDescent="0.25">
      <c r="A6" s="131" t="s">
        <v>1</v>
      </c>
      <c r="B6" s="131" t="s">
        <v>189</v>
      </c>
      <c r="C6" s="131" t="s">
        <v>220</v>
      </c>
      <c r="D6" s="131"/>
      <c r="E6" s="131"/>
      <c r="F6" s="131"/>
      <c r="G6" s="131"/>
      <c r="H6" s="131" t="s">
        <v>221</v>
      </c>
      <c r="I6" s="131"/>
      <c r="J6" s="131"/>
      <c r="K6" s="131"/>
      <c r="L6" s="131"/>
      <c r="M6" s="131" t="s">
        <v>222</v>
      </c>
      <c r="N6" s="131"/>
      <c r="O6" s="131"/>
      <c r="P6" s="131"/>
      <c r="Q6" s="131"/>
      <c r="R6" s="144" t="s">
        <v>235</v>
      </c>
      <c r="S6" s="144"/>
      <c r="T6" s="144"/>
      <c r="U6" s="144"/>
    </row>
    <row r="7" spans="1:22" ht="45.6" customHeight="1" x14ac:dyDescent="0.25">
      <c r="A7" s="131"/>
      <c r="B7" s="131"/>
      <c r="C7" s="4" t="s">
        <v>192</v>
      </c>
      <c r="D7" s="4" t="s">
        <v>195</v>
      </c>
      <c r="E7" s="4" t="s">
        <v>223</v>
      </c>
      <c r="F7" s="4" t="s">
        <v>224</v>
      </c>
      <c r="G7" s="4" t="s">
        <v>225</v>
      </c>
      <c r="H7" s="4" t="s">
        <v>192</v>
      </c>
      <c r="I7" s="4" t="s">
        <v>195</v>
      </c>
      <c r="J7" s="4" t="s">
        <v>226</v>
      </c>
      <c r="K7" s="4" t="s">
        <v>224</v>
      </c>
      <c r="L7" s="4" t="s">
        <v>225</v>
      </c>
      <c r="M7" s="4" t="s">
        <v>192</v>
      </c>
      <c r="N7" s="4" t="s">
        <v>195</v>
      </c>
      <c r="O7" s="4" t="s">
        <v>226</v>
      </c>
      <c r="P7" s="4" t="s">
        <v>224</v>
      </c>
      <c r="Q7" s="4" t="s">
        <v>225</v>
      </c>
      <c r="R7" s="60" t="s">
        <v>231</v>
      </c>
      <c r="S7" s="60" t="s">
        <v>232</v>
      </c>
      <c r="T7" s="60" t="s">
        <v>233</v>
      </c>
      <c r="U7" s="60" t="s">
        <v>234</v>
      </c>
    </row>
    <row r="8" spans="1:22" ht="31.5" hidden="1" x14ac:dyDescent="0.25">
      <c r="A8" s="4" t="s">
        <v>7</v>
      </c>
      <c r="B8" s="4" t="s">
        <v>8</v>
      </c>
      <c r="C8" s="4" t="s">
        <v>227</v>
      </c>
      <c r="D8" s="4">
        <v>2</v>
      </c>
      <c r="E8" s="4">
        <v>3</v>
      </c>
      <c r="F8" s="4">
        <v>4</v>
      </c>
      <c r="G8" s="4">
        <v>5</v>
      </c>
      <c r="H8" s="4" t="s">
        <v>228</v>
      </c>
      <c r="I8" s="4">
        <v>7</v>
      </c>
      <c r="J8" s="4">
        <v>8</v>
      </c>
      <c r="K8" s="4">
        <v>9</v>
      </c>
      <c r="L8" s="4">
        <v>10</v>
      </c>
      <c r="M8" s="4" t="s">
        <v>229</v>
      </c>
      <c r="N8" s="4">
        <v>12</v>
      </c>
      <c r="O8" s="4">
        <v>13</v>
      </c>
      <c r="P8" s="4">
        <v>14</v>
      </c>
      <c r="Q8" s="4">
        <v>15</v>
      </c>
      <c r="R8" s="61"/>
      <c r="S8" s="61"/>
      <c r="T8" s="61"/>
      <c r="U8" s="61"/>
    </row>
    <row r="9" spans="1:22" s="38" customFormat="1" ht="36" customHeight="1" x14ac:dyDescent="0.25">
      <c r="A9" s="48"/>
      <c r="B9" s="49" t="s">
        <v>197</v>
      </c>
      <c r="C9" s="49">
        <f t="shared" ref="C9" si="0">SUM(D9:G9)</f>
        <v>1472000</v>
      </c>
      <c r="D9" s="49">
        <f t="shared" ref="D9:F9" si="1">SUM(D10:D13)</f>
        <v>1012000</v>
      </c>
      <c r="E9" s="49">
        <f t="shared" si="1"/>
        <v>0</v>
      </c>
      <c r="F9" s="49">
        <f t="shared" si="1"/>
        <v>350000</v>
      </c>
      <c r="G9" s="49">
        <f>SUM(G10:G13)</f>
        <v>110000</v>
      </c>
      <c r="H9" s="49">
        <f>SUM(H10:H13)</f>
        <v>1403000</v>
      </c>
      <c r="I9" s="49">
        <f t="shared" ref="I9:L9" si="2">SUM(I10:I13)</f>
        <v>965000</v>
      </c>
      <c r="J9" s="49">
        <f t="shared" si="2"/>
        <v>0</v>
      </c>
      <c r="K9" s="49">
        <f t="shared" si="2"/>
        <v>333000</v>
      </c>
      <c r="L9" s="49">
        <f t="shared" si="2"/>
        <v>105000</v>
      </c>
      <c r="M9" s="49">
        <f>SUM(M10:M13)</f>
        <v>69000</v>
      </c>
      <c r="N9" s="49">
        <f t="shared" ref="N9:S9" si="3">SUM(N10:N13)</f>
        <v>47000</v>
      </c>
      <c r="O9" s="49">
        <f t="shared" si="3"/>
        <v>0</v>
      </c>
      <c r="P9" s="49">
        <f t="shared" si="3"/>
        <v>17000</v>
      </c>
      <c r="Q9" s="49">
        <f t="shared" si="3"/>
        <v>5000</v>
      </c>
      <c r="R9" s="62">
        <f t="shared" si="3"/>
        <v>0</v>
      </c>
      <c r="S9" s="62">
        <f t="shared" si="3"/>
        <v>100000</v>
      </c>
      <c r="T9" s="62">
        <f>SUM(T10:T13)</f>
        <v>837500</v>
      </c>
      <c r="U9" s="62">
        <f>SUM(U10:U13)</f>
        <v>534500</v>
      </c>
      <c r="V9" s="54">
        <f>U9+T9+S9</f>
        <v>1472000</v>
      </c>
    </row>
    <row r="10" spans="1:22" ht="42" customHeight="1" x14ac:dyDescent="0.25">
      <c r="A10" s="5">
        <v>1</v>
      </c>
      <c r="B10" s="17" t="str">
        <f>'[3]Biểu 02'!$B$12</f>
        <v>Phòng Nông nghiệp và PTNT</v>
      </c>
      <c r="C10" s="50">
        <f>H10+M10</f>
        <v>822000</v>
      </c>
      <c r="D10" s="50">
        <f>I10+N10</f>
        <v>712000</v>
      </c>
      <c r="E10" s="50">
        <f t="shared" ref="E10:G13" si="4">J10+O10</f>
        <v>0</v>
      </c>
      <c r="F10" s="50">
        <f t="shared" si="4"/>
        <v>0</v>
      </c>
      <c r="G10" s="50">
        <f t="shared" si="4"/>
        <v>110000</v>
      </c>
      <c r="H10" s="50">
        <f t="shared" ref="H10:H13" si="5">SUM(I10:L10)</f>
        <v>784000</v>
      </c>
      <c r="I10" s="51">
        <f>'[3]Biểu 02'!$J$12+'[3]Biểu 02'!$M$12</f>
        <v>679000</v>
      </c>
      <c r="J10" s="5"/>
      <c r="K10" s="5"/>
      <c r="L10" s="5">
        <f>'[3]Biểu 02'!$S$12</f>
        <v>105000</v>
      </c>
      <c r="M10" s="50">
        <f>SUM(N10:Q10)</f>
        <v>38000</v>
      </c>
      <c r="N10" s="50">
        <f>'[3]Biểu 02'!$K$12+'[3]Biểu 02'!$N$12</f>
        <v>33000</v>
      </c>
      <c r="O10" s="50"/>
      <c r="P10" s="50"/>
      <c r="Q10" s="50">
        <f>'[3]Biểu 02'!$T$12</f>
        <v>5000</v>
      </c>
      <c r="R10" s="61"/>
      <c r="S10" s="63">
        <v>100000</v>
      </c>
      <c r="T10" s="64">
        <v>600000</v>
      </c>
      <c r="U10" s="63">
        <v>122000</v>
      </c>
      <c r="V10" s="53" t="s">
        <v>132</v>
      </c>
    </row>
    <row r="11" spans="1:22" ht="36.75" customHeight="1" x14ac:dyDescent="0.25">
      <c r="A11" s="5">
        <v>2</v>
      </c>
      <c r="B11" s="17" t="str">
        <f>'[3]Biểu 02'!$B$13</f>
        <v>UBND xã Yến Dương</v>
      </c>
      <c r="C11" s="50">
        <f t="shared" ref="C11:C13" si="6">SUM(D11:G11)</f>
        <v>175000</v>
      </c>
      <c r="D11" s="50">
        <f t="shared" ref="D11:D13" si="7">I11+N11</f>
        <v>0</v>
      </c>
      <c r="E11" s="50">
        <f t="shared" si="4"/>
        <v>0</v>
      </c>
      <c r="F11" s="50">
        <f t="shared" si="4"/>
        <v>175000</v>
      </c>
      <c r="G11" s="50">
        <f t="shared" si="4"/>
        <v>0</v>
      </c>
      <c r="H11" s="50">
        <f t="shared" si="5"/>
        <v>166500</v>
      </c>
      <c r="I11" s="5"/>
      <c r="J11" s="5"/>
      <c r="K11" s="52">
        <f>'[3]Biểu 02'!$G$13</f>
        <v>166500</v>
      </c>
      <c r="L11" s="5"/>
      <c r="M11" s="50">
        <f t="shared" ref="M11:M13" si="8">SUM(N11:Q11)</f>
        <v>8500</v>
      </c>
      <c r="N11" s="50"/>
      <c r="O11" s="50"/>
      <c r="P11" s="50">
        <f>'[3]Biểu 02'!$H$13</f>
        <v>8500</v>
      </c>
      <c r="Q11" s="50"/>
      <c r="R11" s="61"/>
      <c r="S11" s="61"/>
      <c r="T11" s="64">
        <f>C11/2</f>
        <v>87500</v>
      </c>
      <c r="U11" s="64">
        <f>C11-T11</f>
        <v>87500</v>
      </c>
    </row>
    <row r="12" spans="1:22" ht="34.5" customHeight="1" x14ac:dyDescent="0.25">
      <c r="A12" s="5">
        <v>3</v>
      </c>
      <c r="B12" s="17" t="str">
        <f>'[3]Biểu 02'!$B$14</f>
        <v>UBND xã Hà Hiệu</v>
      </c>
      <c r="C12" s="50">
        <f t="shared" si="6"/>
        <v>175000</v>
      </c>
      <c r="D12" s="50">
        <f t="shared" si="7"/>
        <v>0</v>
      </c>
      <c r="E12" s="50">
        <f t="shared" si="4"/>
        <v>0</v>
      </c>
      <c r="F12" s="50">
        <f t="shared" si="4"/>
        <v>175000</v>
      </c>
      <c r="G12" s="50">
        <f t="shared" si="4"/>
        <v>0</v>
      </c>
      <c r="H12" s="50">
        <f t="shared" si="5"/>
        <v>166500</v>
      </c>
      <c r="I12" s="5"/>
      <c r="J12" s="5"/>
      <c r="K12" s="52">
        <f>'[3]Biểu 02'!$G$13</f>
        <v>166500</v>
      </c>
      <c r="L12" s="5"/>
      <c r="M12" s="50">
        <f t="shared" si="8"/>
        <v>8500</v>
      </c>
      <c r="N12" s="50"/>
      <c r="O12" s="50"/>
      <c r="P12" s="50">
        <f>'[3]Biểu 02'!$H$13</f>
        <v>8500</v>
      </c>
      <c r="Q12" s="50"/>
      <c r="R12" s="61"/>
      <c r="S12" s="61"/>
      <c r="T12" s="61"/>
      <c r="U12" s="64">
        <f>C12</f>
        <v>175000</v>
      </c>
      <c r="V12" s="53">
        <f>U12+U11</f>
        <v>262500</v>
      </c>
    </row>
    <row r="13" spans="1:22" ht="34.5" customHeight="1" x14ac:dyDescent="0.25">
      <c r="A13" s="5">
        <v>4</v>
      </c>
      <c r="B13" s="17" t="str">
        <f>'[3]Biểu 02'!$B$15</f>
        <v>UBND xã Khang Ninh</v>
      </c>
      <c r="C13" s="50">
        <f t="shared" si="6"/>
        <v>300000</v>
      </c>
      <c r="D13" s="50">
        <f t="shared" si="7"/>
        <v>300000</v>
      </c>
      <c r="E13" s="50">
        <f t="shared" si="4"/>
        <v>0</v>
      </c>
      <c r="F13" s="50">
        <f t="shared" si="4"/>
        <v>0</v>
      </c>
      <c r="G13" s="50">
        <f t="shared" si="4"/>
        <v>0</v>
      </c>
      <c r="H13" s="50">
        <f t="shared" si="5"/>
        <v>286000</v>
      </c>
      <c r="I13" s="5">
        <f>'[3]Biểu 02'!$P$15</f>
        <v>286000</v>
      </c>
      <c r="J13" s="5"/>
      <c r="K13" s="5"/>
      <c r="L13" s="5"/>
      <c r="M13" s="50">
        <f t="shared" si="8"/>
        <v>14000</v>
      </c>
      <c r="N13" s="50">
        <f>'[3]Biểu 02'!$Q$15</f>
        <v>14000</v>
      </c>
      <c r="O13" s="50"/>
      <c r="P13" s="50"/>
      <c r="Q13" s="50"/>
      <c r="R13" s="61"/>
      <c r="S13" s="61"/>
      <c r="T13" s="65">
        <v>150000</v>
      </c>
      <c r="U13" s="65">
        <v>150000</v>
      </c>
    </row>
  </sheetData>
  <mergeCells count="12">
    <mergeCell ref="R6:U6"/>
    <mergeCell ref="P1:Q1"/>
    <mergeCell ref="A3:Q3"/>
    <mergeCell ref="F5:G5"/>
    <mergeCell ref="O5:Q5"/>
    <mergeCell ref="A6:A7"/>
    <mergeCell ref="B6:B7"/>
    <mergeCell ref="C6:G6"/>
    <mergeCell ref="H6:L6"/>
    <mergeCell ref="M6:Q6"/>
    <mergeCell ref="A2:U2"/>
    <mergeCell ref="A4:U4"/>
  </mergeCells>
  <pageMargins left="0.59055118110236204" right="6.4960630000000005E-2" top="0.74803149606299202" bottom="0.74803149606299202" header="0.31496062992126" footer="0.3149606299212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1</vt:i4>
      </vt:variant>
    </vt:vector>
  </HeadingPairs>
  <TitlesOfParts>
    <vt:vector size="4" baseType="lpstr">
      <vt:lpstr>DTTS</vt:lpstr>
      <vt:lpstr>GN</vt:lpstr>
      <vt:lpstr>NTM</vt:lpstr>
      <vt:lpstr>DTTS!Print_Titles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TÙNG MA</dc:creator>
  <cp:lastModifiedBy>Administrator</cp:lastModifiedBy>
  <cp:lastPrinted>2024-01-29T03:23:44Z</cp:lastPrinted>
  <dcterms:created xsi:type="dcterms:W3CDTF">2024-01-08T01:52:35Z</dcterms:created>
  <dcterms:modified xsi:type="dcterms:W3CDTF">2024-01-29T03:25:02Z</dcterms:modified>
</cp:coreProperties>
</file>