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50" yWindow="540" windowWidth="18345" windowHeight="8745" firstSheet="5" activeTab="5"/>
  </bookViews>
  <sheets>
    <sheet name="Biểu BC" sheetId="1" state="hidden" r:id="rId1"/>
    <sheet name="Biểu 1 (2)" sheetId="3" state="hidden" r:id="rId2"/>
    <sheet name="Biểu 1 (3)" sheetId="4" state="hidden" r:id="rId3"/>
    <sheet name="Biểu 2" sheetId="2" state="hidden" r:id="rId4"/>
    <sheet name="BIEU TT" sheetId="5" state="hidden" r:id="rId5"/>
    <sheet name="BIEU HĐ" sheetId="7" r:id="rId6"/>
  </sheets>
  <definedNames>
    <definedName name="duyet" localSheetId="2">'Biểu 1 (3)'!$A$1:$O$28</definedName>
    <definedName name="_xlnm.Print_Titles" localSheetId="1">'Biểu 1 (2)'!$4:$7</definedName>
    <definedName name="_xlnm.Print_Titles" localSheetId="2">'Biểu 1 (3)'!$3:$5</definedName>
    <definedName name="_xlnm.Print_Titles" localSheetId="3">'Biểu 2'!$5:$8</definedName>
    <definedName name="_xlnm.Print_Titles" localSheetId="0">'Biểu BC'!$4:$5</definedName>
    <definedName name="_xlnm.Print_Area" localSheetId="1">'Biểu 1 (2)'!$A$1:$L$37</definedName>
    <definedName name="_xlnm.Print_Area" localSheetId="2">'Biểu 1 (3)'!$A$1:$S$28</definedName>
    <definedName name="_xlnm.Print_Area" localSheetId="3">'Biểu 2'!$A$1:$O$15</definedName>
    <definedName name="_xlnm.Print_Area" localSheetId="0">'Biểu BC'!$A$1:$Q$33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7" l="1"/>
  <c r="L8" i="7"/>
  <c r="K8" i="7"/>
  <c r="J8" i="7"/>
  <c r="I8" i="7"/>
  <c r="H8" i="7"/>
  <c r="H7" i="7" s="1"/>
  <c r="G8" i="7"/>
  <c r="L8" i="5"/>
  <c r="K8" i="5"/>
  <c r="J8" i="5"/>
  <c r="I8" i="5"/>
  <c r="I7" i="5" s="1"/>
  <c r="H8" i="5"/>
  <c r="H7" i="5" s="1"/>
  <c r="G8" i="5"/>
  <c r="G7" i="5"/>
  <c r="G7" i="1"/>
  <c r="G8" i="1"/>
  <c r="J8" i="1"/>
  <c r="J7" i="1" s="1"/>
  <c r="I8" i="1"/>
  <c r="I7" i="1" s="1"/>
  <c r="H8" i="1"/>
  <c r="H7" i="1"/>
  <c r="O7" i="1"/>
  <c r="N7" i="1"/>
  <c r="M7" i="1"/>
  <c r="N8" i="1"/>
  <c r="O8" i="1"/>
  <c r="M8" i="1"/>
  <c r="N10" i="1"/>
  <c r="O28" i="5"/>
  <c r="O27" i="5"/>
  <c r="M27" i="5"/>
  <c r="L27" i="5"/>
  <c r="N27" i="5" s="1"/>
  <c r="O26" i="5"/>
  <c r="N26" i="5"/>
  <c r="M26" i="5"/>
  <c r="O25" i="5"/>
  <c r="N25" i="5"/>
  <c r="M25" i="5"/>
  <c r="O24" i="5"/>
  <c r="N24" i="5"/>
  <c r="M24" i="5"/>
  <c r="M22" i="5" s="1"/>
  <c r="O23" i="5"/>
  <c r="N23" i="5"/>
  <c r="M23" i="5"/>
  <c r="L22" i="5"/>
  <c r="K22" i="5"/>
  <c r="K7" i="5" s="1"/>
  <c r="J22" i="5"/>
  <c r="G22" i="5"/>
  <c r="O21" i="5"/>
  <c r="N21" i="5"/>
  <c r="M21" i="5"/>
  <c r="O20" i="5"/>
  <c r="N20" i="5"/>
  <c r="M20" i="5"/>
  <c r="O19" i="5"/>
  <c r="N19" i="5"/>
  <c r="M19" i="5"/>
  <c r="O18" i="5"/>
  <c r="N18" i="5"/>
  <c r="M18" i="5"/>
  <c r="O17" i="5"/>
  <c r="N17" i="5"/>
  <c r="M17" i="5"/>
  <c r="O16" i="5"/>
  <c r="N16" i="5"/>
  <c r="M16" i="5"/>
  <c r="O15" i="5"/>
  <c r="N15" i="5"/>
  <c r="M15" i="5"/>
  <c r="O14" i="5"/>
  <c r="N14" i="5"/>
  <c r="M14" i="5"/>
  <c r="O13" i="5"/>
  <c r="N13" i="5"/>
  <c r="M13" i="5"/>
  <c r="O12" i="5"/>
  <c r="N12" i="5"/>
  <c r="M12" i="5"/>
  <c r="O11" i="5"/>
  <c r="N11" i="5"/>
  <c r="M11" i="5"/>
  <c r="O10" i="5"/>
  <c r="O8" i="5" s="1"/>
  <c r="N10" i="5"/>
  <c r="N8" i="5" s="1"/>
  <c r="M10" i="5"/>
  <c r="M8" i="5" s="1"/>
  <c r="M7" i="5" s="1"/>
  <c r="L7" i="5" l="1"/>
  <c r="J7" i="5"/>
  <c r="O22" i="5"/>
  <c r="O7" i="5" s="1"/>
  <c r="N22" i="5"/>
  <c r="N7" i="5" s="1"/>
  <c r="O28" i="7" l="1"/>
  <c r="O27" i="7"/>
  <c r="M27" i="7"/>
  <c r="L27" i="7"/>
  <c r="N27" i="7" s="1"/>
  <c r="O26" i="7"/>
  <c r="N26" i="7"/>
  <c r="M26" i="7"/>
  <c r="O25" i="7"/>
  <c r="N25" i="7"/>
  <c r="M25" i="7"/>
  <c r="O24" i="7"/>
  <c r="N24" i="7"/>
  <c r="N22" i="7" s="1"/>
  <c r="M24" i="7"/>
  <c r="O23" i="7"/>
  <c r="N23" i="7"/>
  <c r="M23" i="7"/>
  <c r="K22" i="7"/>
  <c r="K7" i="7" s="1"/>
  <c r="J22" i="7"/>
  <c r="J7" i="7" s="1"/>
  <c r="G22" i="7"/>
  <c r="G7" i="7" s="1"/>
  <c r="O21" i="7"/>
  <c r="N21" i="7"/>
  <c r="M21" i="7"/>
  <c r="O20" i="7"/>
  <c r="N20" i="7"/>
  <c r="M20" i="7"/>
  <c r="O19" i="7"/>
  <c r="N19" i="7"/>
  <c r="M19" i="7"/>
  <c r="O18" i="7"/>
  <c r="N18" i="7"/>
  <c r="M18" i="7"/>
  <c r="O17" i="7"/>
  <c r="N17" i="7"/>
  <c r="M17" i="7"/>
  <c r="O16" i="7"/>
  <c r="N16" i="7"/>
  <c r="M16" i="7"/>
  <c r="O15" i="7"/>
  <c r="N15" i="7"/>
  <c r="M15" i="7"/>
  <c r="O14" i="7"/>
  <c r="N14" i="7"/>
  <c r="M14" i="7"/>
  <c r="O13" i="7"/>
  <c r="N13" i="7"/>
  <c r="M13" i="7"/>
  <c r="O12" i="7"/>
  <c r="N12" i="7"/>
  <c r="M12" i="7"/>
  <c r="O11" i="7"/>
  <c r="N11" i="7"/>
  <c r="M11" i="7"/>
  <c r="O10" i="7"/>
  <c r="N10" i="7"/>
  <c r="N8" i="7" s="1"/>
  <c r="M10" i="7"/>
  <c r="M8" i="7" s="1"/>
  <c r="N7" i="7" l="1"/>
  <c r="O22" i="7"/>
  <c r="O8" i="7"/>
  <c r="O7" i="7" s="1"/>
  <c r="L22" i="7"/>
  <c r="L7" i="7" s="1"/>
  <c r="M22" i="7"/>
  <c r="M7" i="7" s="1"/>
  <c r="L27" i="1" l="1"/>
  <c r="K8" i="1"/>
  <c r="L8" i="1"/>
  <c r="Q27" i="1" s="1"/>
  <c r="Q28" i="1" s="1"/>
  <c r="J22" i="1" l="1"/>
  <c r="K22" i="1"/>
  <c r="L22" i="1"/>
  <c r="G22" i="1"/>
  <c r="K7" i="1" l="1"/>
  <c r="L7" i="1"/>
  <c r="Q10" i="1" s="1"/>
  <c r="O28" i="1"/>
  <c r="O10" i="1" l="1"/>
  <c r="O11" i="1"/>
  <c r="O12" i="1"/>
  <c r="O13" i="1"/>
  <c r="O14" i="1"/>
  <c r="O15" i="1"/>
  <c r="O16" i="1"/>
  <c r="O17" i="1"/>
  <c r="O18" i="1"/>
  <c r="O19" i="1"/>
  <c r="O20" i="1"/>
  <c r="O21" i="1"/>
  <c r="O23" i="1"/>
  <c r="O24" i="1"/>
  <c r="O22" i="1" s="1"/>
  <c r="O25" i="1"/>
  <c r="O26" i="1"/>
  <c r="O27" i="1"/>
  <c r="N11" i="1"/>
  <c r="N12" i="1"/>
  <c r="N13" i="1"/>
  <c r="N14" i="1"/>
  <c r="N15" i="1"/>
  <c r="N16" i="1"/>
  <c r="N17" i="1"/>
  <c r="N18" i="1"/>
  <c r="N19" i="1"/>
  <c r="N20" i="1"/>
  <c r="N21" i="1"/>
  <c r="N23" i="1"/>
  <c r="N24" i="1"/>
  <c r="N25" i="1"/>
  <c r="N26" i="1"/>
  <c r="N27" i="1"/>
  <c r="M27" i="1"/>
  <c r="M10" i="1"/>
  <c r="M11" i="1"/>
  <c r="M12" i="1"/>
  <c r="M13" i="1"/>
  <c r="M14" i="1"/>
  <c r="M15" i="1"/>
  <c r="M16" i="1"/>
  <c r="M17" i="1"/>
  <c r="M18" i="1"/>
  <c r="M19" i="1"/>
  <c r="M20" i="1"/>
  <c r="M21" i="1"/>
  <c r="M23" i="1"/>
  <c r="M24" i="1"/>
  <c r="M25" i="1"/>
  <c r="M26" i="1"/>
  <c r="N22" i="1" l="1"/>
  <c r="M22" i="1"/>
  <c r="S7" i="4"/>
  <c r="R7" i="4"/>
  <c r="G21" i="4" l="1"/>
  <c r="H21" i="4"/>
  <c r="I21" i="4"/>
  <c r="J21" i="4"/>
  <c r="K21" i="4"/>
  <c r="L21" i="4"/>
  <c r="M21" i="4"/>
  <c r="N21" i="4"/>
  <c r="G23" i="4"/>
  <c r="R10" i="4" l="1"/>
  <c r="R11" i="4"/>
  <c r="R12" i="4"/>
  <c r="R13" i="4"/>
  <c r="R9" i="4"/>
  <c r="N8" i="4"/>
  <c r="N7" i="4" l="1"/>
  <c r="T20" i="4"/>
  <c r="T8" i="4" s="1"/>
  <c r="O8" i="4"/>
  <c r="O7" i="4" s="1"/>
  <c r="T5" i="4"/>
  <c r="T4" i="4" s="1"/>
  <c r="S21" i="4"/>
  <c r="S8" i="4"/>
  <c r="S5" i="4" s="1"/>
  <c r="M8" i="4"/>
  <c r="M7" i="4" s="1"/>
  <c r="L8" i="4"/>
  <c r="L7" i="4" s="1"/>
  <c r="K8" i="4"/>
  <c r="K7" i="4" s="1"/>
  <c r="G27" i="4" l="1"/>
  <c r="F27" i="4"/>
  <c r="G26" i="4"/>
  <c r="G25" i="4"/>
  <c r="G24" i="4"/>
  <c r="G22" i="4"/>
  <c r="H7" i="4"/>
  <c r="F21" i="4"/>
  <c r="G20" i="4"/>
  <c r="G19" i="4"/>
  <c r="G18" i="4"/>
  <c r="G17" i="4"/>
  <c r="G16" i="4"/>
  <c r="G15" i="4"/>
  <c r="G14" i="4"/>
  <c r="G13" i="4"/>
  <c r="G12" i="4"/>
  <c r="G11" i="4"/>
  <c r="G10" i="4"/>
  <c r="G9" i="4"/>
  <c r="J8" i="4"/>
  <c r="I8" i="4"/>
  <c r="H8" i="4"/>
  <c r="F8" i="4"/>
  <c r="N27" i="3"/>
  <c r="H39" i="3"/>
  <c r="H38" i="3"/>
  <c r="F38" i="3"/>
  <c r="H37" i="3"/>
  <c r="H36" i="3"/>
  <c r="H35" i="3"/>
  <c r="H34" i="3"/>
  <c r="H33" i="3"/>
  <c r="K32" i="3"/>
  <c r="J32" i="3"/>
  <c r="I32" i="3"/>
  <c r="H32" i="3"/>
  <c r="F32" i="3"/>
  <c r="N31" i="3"/>
  <c r="H31" i="3"/>
  <c r="H30" i="3"/>
  <c r="H29" i="3"/>
  <c r="H28" i="3"/>
  <c r="H27" i="3"/>
  <c r="H26" i="3"/>
  <c r="H25" i="3"/>
  <c r="H24" i="3"/>
  <c r="H23" i="3"/>
  <c r="H22" i="3"/>
  <c r="H21" i="3"/>
  <c r="H20" i="3"/>
  <c r="K19" i="3"/>
  <c r="J19" i="3"/>
  <c r="I19" i="3"/>
  <c r="H19" i="3"/>
  <c r="F19" i="3"/>
  <c r="H18" i="3"/>
  <c r="H17" i="3"/>
  <c r="H16" i="3"/>
  <c r="K15" i="3"/>
  <c r="H15" i="3" s="1"/>
  <c r="H14" i="3"/>
  <c r="K13" i="3"/>
  <c r="H13" i="3" s="1"/>
  <c r="H12" i="3"/>
  <c r="H11" i="3"/>
  <c r="K10" i="3"/>
  <c r="K9" i="3" s="1"/>
  <c r="J10" i="3"/>
  <c r="I10" i="3"/>
  <c r="I9" i="3" s="1"/>
  <c r="G10" i="3"/>
  <c r="G9" i="3" s="1"/>
  <c r="F10" i="3"/>
  <c r="F9" i="3" s="1"/>
  <c r="J9" i="3"/>
  <c r="G8" i="4" l="1"/>
  <c r="F7" i="4"/>
  <c r="I7" i="4"/>
  <c r="J7" i="4"/>
  <c r="N9" i="3"/>
  <c r="H10" i="3"/>
  <c r="H9" i="3" s="1"/>
  <c r="G7" i="4" l="1"/>
  <c r="I11" i="2" l="1"/>
  <c r="I10" i="2" s="1"/>
  <c r="I12" i="2"/>
  <c r="G12" i="2" l="1"/>
  <c r="G10" i="2" s="1"/>
  <c r="F12" i="2" l="1"/>
  <c r="F13" i="2"/>
  <c r="F14" i="2"/>
  <c r="F15" i="2"/>
  <c r="F11" i="2"/>
  <c r="F10" i="2" l="1"/>
  <c r="U4" i="4"/>
</calcChain>
</file>

<file path=xl/sharedStrings.xml><?xml version="1.0" encoding="utf-8"?>
<sst xmlns="http://schemas.openxmlformats.org/spreadsheetml/2006/main" count="581" uniqueCount="137">
  <si>
    <t>STT</t>
  </si>
  <si>
    <t>Tên dự án</t>
  </si>
  <si>
    <t>Ngành, lĩnh vực</t>
  </si>
  <si>
    <t>Địa điểm xây dựng</t>
  </si>
  <si>
    <t>Dự kiến Kế hoạch trung hạn 2021-2025</t>
  </si>
  <si>
    <t>Ghi chú</t>
  </si>
  <si>
    <t>Tổng số</t>
  </si>
  <si>
    <t>TỔNG SỐ</t>
  </si>
  <si>
    <t>I</t>
  </si>
  <si>
    <t>II</t>
  </si>
  <si>
    <t>Hạ tầng kỹ thuật</t>
  </si>
  <si>
    <t>Xây dựng đình chợ Ngã Ba TK4+ Chợ Pác Co TK 8</t>
  </si>
  <si>
    <t>Cải tạo, sửa chữa Trường Mầm Non xã Thượng Giáo đạt chuẩn</t>
  </si>
  <si>
    <t>Cải tạo, sửa chữa các hạng mục điểm du lịch (giai đoạn 1)</t>
  </si>
  <si>
    <t>Cải tạo , sửa chữa Trụ sở UBND thị Trấn Chợ Rã</t>
  </si>
  <si>
    <t>Cải tạo, sửa chữa các hạng mục điểm du lịch (giai đoạn 2)</t>
  </si>
  <si>
    <t>Hệ thống thoát nước tiểu khu 4, thị trấn Chợ Rã</t>
  </si>
  <si>
    <t>Xây dựng nghĩa trang nhân dân thị trấn Chợ Rã</t>
  </si>
  <si>
    <t>Vốn đối ứng xây dựng cơ sở dữ liệu đất đai huyện Ba Bể</t>
  </si>
  <si>
    <t>Đo đạc chỉnh lý bản đồ địa chính gắn với cấp giấy chứng nhận quyền sử dụng đất nông nghiệp, đất ở</t>
  </si>
  <si>
    <t>Xử lý hệ thống thống thoát nước trụ sở hợp khối - Đầu cầu Tin Đồn</t>
  </si>
  <si>
    <t>Tron đó: Nguồn thu tiền sử dụng đất</t>
  </si>
  <si>
    <t>Tài nguyên môi trường</t>
  </si>
  <si>
    <t>DANH MỤC DỰ ÁN ĐẦU TƯ CÔNG TRUNG HẠN GIAI ĐOẠN 2021 -2025 NGUỒN THU TIỀN SỬ DỤNG ĐẤT</t>
  </si>
  <si>
    <t>(Kèm theo tờ trình số             /TTr-UBND           tháng 4 năm 2021 của Ủy ban nhân dân huyện)</t>
  </si>
  <si>
    <t>Trường Mầm Non Mỹ Phương</t>
  </si>
  <si>
    <t xml:space="preserve">Thị trấn Chợ Rã </t>
  </si>
  <si>
    <t>2021-2022</t>
  </si>
  <si>
    <t>Xã Nam Mẫu</t>
  </si>
  <si>
    <t>Thị trấn Chợ Rã</t>
  </si>
  <si>
    <t xml:space="preserve">Xã Nam Mẫu </t>
  </si>
  <si>
    <t>2022-2023</t>
  </si>
  <si>
    <t xml:space="preserve">Thị trấn Chợ Rã  </t>
  </si>
  <si>
    <t>2023-2024</t>
  </si>
  <si>
    <t xml:space="preserve"> xã  Mỹ Phương</t>
  </si>
  <si>
    <t>Thượng Giáo</t>
  </si>
  <si>
    <t xml:space="preserve">Mỹ Phương </t>
  </si>
  <si>
    <t>2024-2025</t>
  </si>
  <si>
    <t>Dự kiến thời gian thực hiện</t>
  </si>
  <si>
    <t xml:space="preserve">Địa bàn huyện </t>
  </si>
  <si>
    <t xml:space="preserve">xã Thượng Giáo </t>
  </si>
  <si>
    <t>Biểu 02</t>
  </si>
  <si>
    <t>Đơn vị tính: Triệu đồng</t>
  </si>
  <si>
    <t xml:space="preserve">Cải tạo, sửa chữa trường lớp học- Trường TH, Trường THCS Mỹ Phương </t>
  </si>
  <si>
    <t>Đã thông qua Hội đồng ND,đang lập chủ trương đầu tư</t>
  </si>
  <si>
    <t>Kè sông Tà nghè (giai đoạn 1)</t>
  </si>
  <si>
    <t>Dự kiến Kế hoạch ĐTC trung hạn 2021-2025</t>
  </si>
  <si>
    <t>Đầu tư xây dựng Trung tâm hoạt động văn hóa, thể thao huyện và khu vực lân cận theo quy hoạch được duyệt (giai đoạn 2)</t>
  </si>
  <si>
    <t>Tổng mức đầu tư</t>
  </si>
  <si>
    <t>3</t>
  </si>
  <si>
    <t>4</t>
  </si>
  <si>
    <t>5</t>
  </si>
  <si>
    <t>Năng lực thiết kế</t>
  </si>
  <si>
    <t>Nguồn huyện điều hành</t>
  </si>
  <si>
    <t>Nguồn thu tiền sử dụng đất</t>
  </si>
  <si>
    <t>Nguồn tăng thu tiết kiệm chi</t>
  </si>
  <si>
    <t>2021-2023</t>
  </si>
  <si>
    <t xml:space="preserve"> 2021-2023</t>
  </si>
  <si>
    <t>Chỉnh trang đô thị, thị trấn Chợ Rã (giai đoạn 1)</t>
  </si>
  <si>
    <t>Xây dựng khu trung tâm văn hóa, thể dục thể thao huyện Ba Bể và các hạng mục phụ cận  (giai đoạn 2)</t>
  </si>
  <si>
    <t>Di chuyển đường điện 35KVA khu vực trung tâm thị trấn Chợ Rã</t>
  </si>
  <si>
    <t>Cải tạo khu xử lý rác thải huyện Ba Bể</t>
  </si>
  <si>
    <t>Xã Bành Trạch</t>
  </si>
  <si>
    <t>Cải tạo, nâng cấp cơ sở vật chất trường PTDT bán trú Tiểu học Phúc Lộc và Trường Tiểu học Địa Linh</t>
  </si>
  <si>
    <t>Xã Phuc Lộc và Xã Địa Linh</t>
  </si>
  <si>
    <t>Cải tạo, nâng cấp hạ tầng điểm tham quan Động Hua Mạ, xã Quảng Khê, huyện Ba Bể</t>
  </si>
  <si>
    <t>xã Quảng Khê</t>
  </si>
  <si>
    <t>Nguồn tỉnh 3 tỷ đã cấp QĐ 877/QĐ-UBND 15/6/2021</t>
  </si>
  <si>
    <t>Dự án khởi công năm 2021</t>
  </si>
  <si>
    <t>Dự án khởi công giai đoạn 2022-2025</t>
  </si>
  <si>
    <t>Tổng cộng các nguồn vốn</t>
  </si>
  <si>
    <t>2022-2024</t>
  </si>
  <si>
    <t>Dự án Hạ tầng kỹ thuật trung tâm thị trấn Chợ Rã, huyện Ba Bể</t>
  </si>
  <si>
    <t>2022-2025</t>
  </si>
  <si>
    <t>Vốn trung ương: 90 tỷ</t>
  </si>
  <si>
    <t>Các công trình chuyển tiếp và trả nợ khối lượng</t>
  </si>
  <si>
    <t xml:space="preserve">Sửa chữa Trụ sở hợp khối huyện và các hạng mục khác của trụ sở huyện </t>
  </si>
  <si>
    <t>Xã Thượng Giáo</t>
  </si>
  <si>
    <t>2019-2021</t>
  </si>
  <si>
    <t>Cải tạo, nâng cấp trường MN Yến Dương</t>
  </si>
  <si>
    <t>Xã Yến Dương</t>
  </si>
  <si>
    <t>Sửa chữa, nâng cấp cầu, đường ngang nối từ (TL.258 sang QL 279 thuộc tiểu khu 9 thị trấn Chợ Rã)</t>
  </si>
  <si>
    <t>Xây mới nhà làm việc Ban quản lý Khu du lịch, khu đón tiếp khách tham quan; nâng cấp một số hạng mục công trình trong Khu du lịch Ba Bể</t>
  </si>
  <si>
    <t>Xây dựng nhà bếp, nhà hiệu bộ, sân, cổng hàng rào Trường MN Địa Linh</t>
  </si>
  <si>
    <t xml:space="preserve">Cải tạo, nâng cấp trường THCS Địa Linh đạt chuẩn </t>
  </si>
  <si>
    <t>Trụ sở UBND xã Chu Hương</t>
  </si>
  <si>
    <t>Xây dựng Chợ Khang Ninh</t>
  </si>
  <si>
    <t>KHV đã bố trí đến tháng 01/2021</t>
  </si>
  <si>
    <t>Xã Chu Hương</t>
  </si>
  <si>
    <t>Xã Địa Linh</t>
  </si>
  <si>
    <t>Quỹ hỗ trợ Hội nông dân cấp huyện</t>
  </si>
  <si>
    <t>2021-2025</t>
  </si>
  <si>
    <t>III</t>
  </si>
  <si>
    <t>Xã Khang Ninh</t>
  </si>
  <si>
    <t>Ngân sách huyện</t>
  </si>
  <si>
    <t>(Kèm theo Nghị quyết  số           /NQ-HĐND ngày             tháng 7 năm 2021 của Hội đồng nhân dân huyện)</t>
  </si>
  <si>
    <t xml:space="preserve">DANH MỤC DỰ ÁN ĐẦU TƯ CÔNG TRUNG HẠN NGUỒN VỐN NGÂN SÁCH HUYỆN GIAI ĐOẠN 2021 -2025 </t>
  </si>
  <si>
    <t>Thời gian thực hiện theo Nghị quyết số 77/NQ-HĐND</t>
  </si>
  <si>
    <t>2023-2025</t>
  </si>
  <si>
    <t>6</t>
  </si>
  <si>
    <t>7</t>
  </si>
  <si>
    <t>Dự án khởi công năm 2022</t>
  </si>
  <si>
    <t>DANH MỤC DỰ ÁN ĐẦU TƯ CÔNG NGUỒN VỐN NGÂN SÁCH HUYỆN NĂM 2022</t>
  </si>
  <si>
    <t>Dự kiến Kế hoạch vốn ĐTC năm 2022</t>
  </si>
  <si>
    <t>Kế hoạch vốn đã bố trí năm 2021</t>
  </si>
  <si>
    <t>Lũy kế kế hoạch vốn đã bố trí</t>
  </si>
  <si>
    <t>Kế hoạch ĐTC năm 2021</t>
  </si>
  <si>
    <t>Lũy kế KH ĐTC đến năm 2022</t>
  </si>
  <si>
    <t>Di chuyển đường điện 35KV khu vực trung tâm thị trấn Chợ Rã</t>
  </si>
  <si>
    <t>Xây dựng khu trung tâm văn hóa, thể dục thể thao huyện Ba Bể và các hạng mục phụ cận (giai đoạn 2)</t>
  </si>
  <si>
    <t>IV</t>
  </si>
  <si>
    <t>TỔNG CỘNG (I+II+III)</t>
  </si>
  <si>
    <t>A</t>
  </si>
  <si>
    <t>B</t>
  </si>
  <si>
    <t>1</t>
  </si>
  <si>
    <t>2</t>
  </si>
  <si>
    <t>8</t>
  </si>
  <si>
    <t>9=4+7</t>
  </si>
  <si>
    <t>10=5+8</t>
  </si>
  <si>
    <t>11=6</t>
  </si>
  <si>
    <t>Các công trình chuyển tiếp</t>
  </si>
  <si>
    <t>2020-2022</t>
  </si>
  <si>
    <t>Ngân sách huyện (bổ sung từ dự phòng ngân sách huyện sang đầu tư)</t>
  </si>
  <si>
    <t>Ghi chú: Nguồn tiết kiệm chi thường xuyên 2020 chuyển sang năm 2021 cấp cho các công trình chuyển tiếp: 4.218,093 triệu đồng.</t>
  </si>
  <si>
    <t>GĐ 2021-2025</t>
  </si>
  <si>
    <t>Đơn vị tính: Đồng</t>
  </si>
  <si>
    <t>Dự phòng chưa phân bổ</t>
  </si>
  <si>
    <t>(Kèm theo Báo cáo  số           /BC-UBND ngày             tháng 12 năm 2021 của Ủy ban nhân dân huyện)</t>
  </si>
  <si>
    <t>BIỂU KẾ HOẠCH ĐẦU TƯ CÔNG NĂM 2022</t>
  </si>
  <si>
    <t xml:space="preserve">Thời gian thực hiện </t>
  </si>
  <si>
    <t xml:space="preserve"> Kế hoạch ĐTC năm 2022</t>
  </si>
  <si>
    <t xml:space="preserve">Xã Mỹ Phương </t>
  </si>
  <si>
    <t>(Kèm theo Tờ trình  số           /TTr-UBND ngày             tháng 12 năm 2021 của Ủy ban nhân dân huyện)</t>
  </si>
  <si>
    <t>Luỹ kế vốn bố trí</t>
  </si>
  <si>
    <t>Các dự án chuyển tiếp</t>
  </si>
  <si>
    <t>Đơn vị tính: triệu đồng</t>
  </si>
  <si>
    <t>(Kèm theo Nghị quyết  số 566/NQ-HĐND ngày  21 tháng 12 năm 2021 của Hội đồng nhân dân huyện Ba Bể)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</si>
</sst>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#,##0.0"/>
    <numFmt numFmtId="168" formatCode="_(* #,##0.0_);_(* \(#,##0.0\);_(* &quot;-&quot;??_);_(@_)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.VnTime"/>
    </font>
    <font>
      <sz val="12"/>
      <color theme="1"/>
      <name val="Times New Roman"/>
      <family val="1"/>
      <scheme val="major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4" fillId="0" borderId="0"/>
    <xf numFmtId="0" fontId="16" fillId="0" borderId="0"/>
    <xf numFmtId="43" fontId="14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11" fillId="3" borderId="2" xfId="3" applyFont="1" applyFill="1" applyBorder="1" applyAlignment="1">
      <alignment horizontal="left" vertical="center" wrapText="1"/>
    </xf>
    <xf numFmtId="165" fontId="11" fillId="0" borderId="2" xfId="1" applyNumberFormat="1" applyFont="1" applyBorder="1" applyAlignment="1">
      <alignment vertical="center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165" fontId="12" fillId="0" borderId="2" xfId="5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10" xfId="1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165" fontId="11" fillId="0" borderId="2" xfId="4" applyNumberFormat="1" applyFont="1" applyBorder="1" applyAlignment="1">
      <alignment horizontal="right" vertical="center" wrapText="1"/>
    </xf>
    <xf numFmtId="165" fontId="11" fillId="0" borderId="2" xfId="4" applyNumberFormat="1" applyFont="1" applyFill="1" applyBorder="1" applyAlignment="1">
      <alignment horizontal="right" vertical="center" wrapText="1"/>
    </xf>
    <xf numFmtId="165" fontId="12" fillId="2" borderId="2" xfId="1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164" fontId="19" fillId="0" borderId="0" xfId="1" applyNumberFormat="1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5" fontId="18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164" fontId="19" fillId="0" borderId="2" xfId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4" fontId="18" fillId="0" borderId="2" xfId="1" applyNumberFormat="1" applyFont="1" applyFill="1" applyBorder="1" applyAlignment="1">
      <alignment horizontal="center" vertical="center" wrapText="1"/>
    </xf>
    <xf numFmtId="164" fontId="18" fillId="0" borderId="2" xfId="1" applyNumberFormat="1" applyFont="1" applyFill="1" applyBorder="1" applyAlignment="1">
      <alignment horizontal="center" vertical="center" wrapText="1"/>
    </xf>
    <xf numFmtId="164" fontId="19" fillId="0" borderId="2" xfId="1" applyNumberFormat="1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2" xfId="1" applyNumberFormat="1" applyFont="1" applyFill="1" applyBorder="1" applyAlignment="1">
      <alignment horizontal="right" vertical="center" wrapText="1"/>
    </xf>
    <xf numFmtId="0" fontId="24" fillId="2" borderId="2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164" fontId="24" fillId="0" borderId="2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167" fontId="19" fillId="0" borderId="0" xfId="0" applyNumberFormat="1" applyFont="1" applyFill="1" applyAlignment="1">
      <alignment horizontal="center" vertical="center" wrapText="1"/>
    </xf>
    <xf numFmtId="43" fontId="19" fillId="0" borderId="0" xfId="0" applyNumberFormat="1" applyFont="1" applyFill="1" applyAlignment="1">
      <alignment horizontal="center" vertical="center" wrapText="1"/>
    </xf>
    <xf numFmtId="164" fontId="21" fillId="2" borderId="2" xfId="1" applyNumberFormat="1" applyFont="1" applyFill="1" applyBorder="1" applyAlignment="1">
      <alignment horizontal="right" vertical="center" wrapText="1"/>
    </xf>
    <xf numFmtId="164" fontId="24" fillId="2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3" fontId="18" fillId="0" borderId="0" xfId="2" applyNumberFormat="1" applyFont="1" applyFill="1" applyAlignment="1">
      <alignment horizontal="center" vertical="center" wrapText="1"/>
    </xf>
    <xf numFmtId="164" fontId="18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64" fontId="18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0" xfId="2" applyNumberFormat="1" applyFont="1" applyFill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64" fontId="19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164" fontId="20" fillId="0" borderId="0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2" fillId="0" borderId="2" xfId="1" applyNumberFormat="1" applyFont="1" applyFill="1" applyBorder="1" applyAlignment="1">
      <alignment horizontal="center" vertical="center" wrapText="1"/>
    </xf>
    <xf numFmtId="168" fontId="22" fillId="0" borderId="2" xfId="1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164" fontId="25" fillId="0" borderId="2" xfId="1" applyNumberFormat="1" applyFont="1" applyFill="1" applyBorder="1" applyAlignment="1">
      <alignment horizontal="center" vertical="center" wrapText="1"/>
    </xf>
    <xf numFmtId="164" fontId="25" fillId="0" borderId="2" xfId="1" applyNumberFormat="1" applyFont="1" applyFill="1" applyBorder="1" applyAlignment="1">
      <alignment horizontal="right" vertical="center" wrapText="1"/>
    </xf>
    <xf numFmtId="168" fontId="25" fillId="0" borderId="2" xfId="1" applyNumberFormat="1" applyFont="1" applyFill="1" applyBorder="1" applyAlignment="1">
      <alignment horizontal="center" vertical="center" wrapText="1"/>
    </xf>
    <xf numFmtId="165" fontId="25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165" fontId="22" fillId="0" borderId="2" xfId="1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164" fontId="22" fillId="0" borderId="2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Border="1" applyAlignment="1">
      <alignment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164" fontId="22" fillId="0" borderId="2" xfId="1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8" fontId="29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164" fontId="22" fillId="0" borderId="10" xfId="1" applyNumberFormat="1" applyFont="1" applyFill="1" applyBorder="1" applyAlignment="1">
      <alignment horizontal="center" vertical="center" wrapText="1"/>
    </xf>
    <xf numFmtId="164" fontId="22" fillId="0" borderId="11" xfId="1" applyNumberFormat="1" applyFont="1" applyFill="1" applyBorder="1" applyAlignment="1">
      <alignment horizontal="center" vertical="center" wrapText="1"/>
    </xf>
    <xf numFmtId="164" fontId="22" fillId="0" borderId="6" xfId="1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4" fontId="22" fillId="0" borderId="2" xfId="1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Alignment="1">
      <alignment horizontal="center" vertical="center" wrapText="1"/>
    </xf>
    <xf numFmtId="3" fontId="4" fillId="0" borderId="0" xfId="2" applyNumberFormat="1" applyFont="1" applyFill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3" fillId="0" borderId="7" xfId="1" applyNumberFormat="1" applyFont="1" applyFill="1" applyBorder="1" applyAlignment="1">
      <alignment horizontal="center" vertical="center" wrapText="1"/>
    </xf>
    <xf numFmtId="164" fontId="13" fillId="0" borderId="8" xfId="1" applyNumberFormat="1" applyFont="1" applyFill="1" applyBorder="1" applyAlignment="1">
      <alignment horizontal="center" vertical="center" wrapText="1"/>
    </xf>
    <xf numFmtId="164" fontId="13" fillId="0" borderId="9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1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18" fillId="0" borderId="10" xfId="1" applyNumberFormat="1" applyFont="1" applyFill="1" applyBorder="1" applyAlignment="1">
      <alignment horizontal="center" vertical="center" wrapText="1"/>
    </xf>
    <xf numFmtId="164" fontId="18" fillId="0" borderId="11" xfId="1" applyNumberFormat="1" applyFont="1" applyFill="1" applyBorder="1" applyAlignment="1">
      <alignment horizontal="center" vertical="center" wrapText="1"/>
    </xf>
    <xf numFmtId="164" fontId="18" fillId="0" borderId="6" xfId="1" applyNumberFormat="1" applyFont="1" applyFill="1" applyBorder="1" applyAlignment="1">
      <alignment horizontal="center" vertical="center" wrapText="1"/>
    </xf>
    <xf numFmtId="164" fontId="18" fillId="0" borderId="12" xfId="1" applyNumberFormat="1" applyFont="1" applyFill="1" applyBorder="1" applyAlignment="1">
      <alignment horizontal="center" vertical="center" wrapText="1"/>
    </xf>
    <xf numFmtId="164" fontId="18" fillId="0" borderId="13" xfId="1" applyNumberFormat="1" applyFont="1" applyFill="1" applyBorder="1" applyAlignment="1">
      <alignment horizontal="center" vertical="center" wrapText="1"/>
    </xf>
    <xf numFmtId="3" fontId="18" fillId="0" borderId="0" xfId="2" applyNumberFormat="1" applyFont="1" applyFill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Alignment="1">
      <alignment horizontal="center" vertical="center" wrapText="1"/>
    </xf>
    <xf numFmtId="3" fontId="8" fillId="0" borderId="0" xfId="2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25" fillId="0" borderId="2" xfId="1" applyNumberFormat="1" applyFont="1" applyFill="1" applyBorder="1" applyAlignment="1">
      <alignment horizontal="center" vertical="center" wrapText="1"/>
    </xf>
    <xf numFmtId="164" fontId="25" fillId="0" borderId="10" xfId="1" applyNumberFormat="1" applyFont="1" applyFill="1" applyBorder="1" applyAlignment="1">
      <alignment horizontal="center" vertical="center" wrapText="1"/>
    </xf>
    <xf numFmtId="164" fontId="25" fillId="0" borderId="11" xfId="1" applyNumberFormat="1" applyFont="1" applyFill="1" applyBorder="1" applyAlignment="1">
      <alignment horizontal="center" vertical="center" wrapText="1"/>
    </xf>
    <xf numFmtId="164" fontId="25" fillId="0" borderId="6" xfId="1" applyNumberFormat="1" applyFont="1" applyFill="1" applyBorder="1" applyAlignment="1">
      <alignment horizontal="center" vertical="center" wrapText="1"/>
    </xf>
  </cellXfs>
  <cellStyles count="6">
    <cellStyle name="Bình thường" xfId="0" builtinId="0"/>
    <cellStyle name="Comma 2" xfId="5"/>
    <cellStyle name="Dấu_phảy" xfId="1" builtinId="3"/>
    <cellStyle name="Normal 2" xfId="4"/>
    <cellStyle name="Normal 3" xfId="3"/>
    <cellStyle name="Normal_Bieu mau (CV 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4" zoomScaleNormal="85" zoomScaleSheetLayoutView="100" workbookViewId="0">
      <selection activeCell="M28" sqref="M28"/>
    </sheetView>
  </sheetViews>
  <sheetFormatPr defaultColWidth="9.125" defaultRowHeight="16.5" x14ac:dyDescent="0.2"/>
  <cols>
    <col min="1" max="1" width="4.125" style="1" customWidth="1"/>
    <col min="2" max="2" width="25.75" style="2" customWidth="1"/>
    <col min="3" max="3" width="8.875" style="1" customWidth="1"/>
    <col min="4" max="4" width="0.125" style="54" hidden="1" customWidth="1"/>
    <col min="5" max="5" width="7.875" style="8" customWidth="1"/>
    <col min="6" max="6" width="1.125" style="8" hidden="1" customWidth="1"/>
    <col min="7" max="7" width="9.875" style="3" customWidth="1"/>
    <col min="8" max="8" width="8.875" style="3" customWidth="1"/>
    <col min="9" max="9" width="9" style="3" customWidth="1"/>
    <col min="10" max="10" width="8.5" style="3" customWidth="1"/>
    <col min="11" max="11" width="8.75" style="3" customWidth="1"/>
    <col min="12" max="12" width="8.375" style="3" customWidth="1"/>
    <col min="13" max="13" width="8.875" style="3" customWidth="1"/>
    <col min="14" max="14" width="9.625" style="1" customWidth="1"/>
    <col min="15" max="15" width="10.375" style="1" customWidth="1"/>
    <col min="16" max="16" width="9.125" style="1"/>
    <col min="17" max="17" width="12.75" style="1" customWidth="1"/>
    <col min="18" max="16384" width="9.125" style="1"/>
  </cols>
  <sheetData>
    <row r="1" spans="1:17" ht="21" customHeight="1" x14ac:dyDescent="0.2">
      <c r="A1" s="143" t="s">
        <v>128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7" ht="21" customHeight="1" x14ac:dyDescent="0.2">
      <c r="A2" s="142" t="s">
        <v>127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7" ht="19.5" customHeight="1" x14ac:dyDescent="0.2">
      <c r="H3" s="127"/>
      <c r="I3" s="127"/>
      <c r="J3" s="127"/>
      <c r="K3" s="127"/>
      <c r="L3" s="127"/>
      <c r="M3" s="145" t="s">
        <v>125</v>
      </c>
      <c r="N3" s="145"/>
      <c r="O3" s="145"/>
    </row>
    <row r="4" spans="1:17" s="4" customFormat="1" ht="33" customHeight="1" x14ac:dyDescent="0.2">
      <c r="A4" s="144" t="s">
        <v>0</v>
      </c>
      <c r="B4" s="144" t="s">
        <v>1</v>
      </c>
      <c r="C4" s="144" t="s">
        <v>3</v>
      </c>
      <c r="D4" s="106" t="s">
        <v>97</v>
      </c>
      <c r="E4" s="144" t="s">
        <v>129</v>
      </c>
      <c r="F4" s="106" t="s">
        <v>52</v>
      </c>
      <c r="G4" s="141" t="s">
        <v>48</v>
      </c>
      <c r="H4" s="141" t="s">
        <v>106</v>
      </c>
      <c r="I4" s="141"/>
      <c r="J4" s="141"/>
      <c r="K4" s="141" t="s">
        <v>130</v>
      </c>
      <c r="L4" s="141"/>
      <c r="M4" s="141" t="s">
        <v>107</v>
      </c>
      <c r="N4" s="141"/>
      <c r="O4" s="141"/>
    </row>
    <row r="5" spans="1:17" s="4" customFormat="1" ht="58.5" customHeight="1" x14ac:dyDescent="0.2">
      <c r="A5" s="144"/>
      <c r="B5" s="144"/>
      <c r="C5" s="144"/>
      <c r="D5" s="106"/>
      <c r="E5" s="144"/>
      <c r="F5" s="106"/>
      <c r="G5" s="141"/>
      <c r="H5" s="110" t="s">
        <v>53</v>
      </c>
      <c r="I5" s="110" t="s">
        <v>54</v>
      </c>
      <c r="J5" s="110" t="s">
        <v>55</v>
      </c>
      <c r="K5" s="110" t="s">
        <v>53</v>
      </c>
      <c r="L5" s="110" t="s">
        <v>54</v>
      </c>
      <c r="M5" s="110" t="s">
        <v>53</v>
      </c>
      <c r="N5" s="110" t="s">
        <v>54</v>
      </c>
      <c r="O5" s="110" t="s">
        <v>55</v>
      </c>
    </row>
    <row r="6" spans="1:17" s="5" customFormat="1" x14ac:dyDescent="0.2">
      <c r="A6" s="124" t="s">
        <v>112</v>
      </c>
      <c r="B6" s="124" t="s">
        <v>113</v>
      </c>
      <c r="C6" s="124" t="s">
        <v>114</v>
      </c>
      <c r="D6" s="124" t="s">
        <v>50</v>
      </c>
      <c r="E6" s="124" t="s">
        <v>115</v>
      </c>
      <c r="F6" s="124" t="s">
        <v>114</v>
      </c>
      <c r="G6" s="124" t="s">
        <v>49</v>
      </c>
      <c r="H6" s="124" t="s">
        <v>50</v>
      </c>
      <c r="I6" s="124" t="s">
        <v>51</v>
      </c>
      <c r="J6" s="124" t="s">
        <v>99</v>
      </c>
      <c r="K6" s="124" t="s">
        <v>100</v>
      </c>
      <c r="L6" s="124" t="s">
        <v>116</v>
      </c>
      <c r="M6" s="124" t="s">
        <v>117</v>
      </c>
      <c r="N6" s="124" t="s">
        <v>118</v>
      </c>
      <c r="O6" s="124" t="s">
        <v>119</v>
      </c>
    </row>
    <row r="7" spans="1:17" s="4" customFormat="1" ht="21" customHeight="1" x14ac:dyDescent="0.2">
      <c r="A7" s="106"/>
      <c r="B7" s="106" t="s">
        <v>111</v>
      </c>
      <c r="C7" s="106"/>
      <c r="D7" s="106"/>
      <c r="E7" s="106"/>
      <c r="F7" s="106"/>
      <c r="G7" s="129">
        <f>G8+G22</f>
        <v>251800</v>
      </c>
      <c r="H7" s="129">
        <f>H8+H22</f>
        <v>8377</v>
      </c>
      <c r="I7" s="111">
        <f>I8+I22</f>
        <v>1444.5</v>
      </c>
      <c r="J7" s="129">
        <f>J8+J22</f>
        <v>8000</v>
      </c>
      <c r="K7" s="110">
        <f t="shared" ref="K7:L7" si="0">SUBTOTAL(9,K8:K28)</f>
        <v>13377</v>
      </c>
      <c r="L7" s="110">
        <f t="shared" si="0"/>
        <v>18230</v>
      </c>
      <c r="M7" s="110">
        <f>M8+M22</f>
        <v>20454</v>
      </c>
      <c r="N7" s="111">
        <f>N8+N22</f>
        <v>11474.5</v>
      </c>
      <c r="O7" s="129">
        <f>O8+O22</f>
        <v>8000</v>
      </c>
    </row>
    <row r="8" spans="1:17" s="28" customFormat="1" ht="20.45" customHeight="1" x14ac:dyDescent="0.2">
      <c r="A8" s="106" t="s">
        <v>8</v>
      </c>
      <c r="B8" s="112" t="s">
        <v>120</v>
      </c>
      <c r="C8" s="106"/>
      <c r="D8" s="106"/>
      <c r="E8" s="106"/>
      <c r="F8" s="106"/>
      <c r="G8" s="129">
        <f>G10+G13+G14+G16+G17+G18+G21</f>
        <v>56300</v>
      </c>
      <c r="H8" s="129">
        <f>H10+H13+H14+H16+H17+H18+H21</f>
        <v>8377</v>
      </c>
      <c r="I8" s="111">
        <f t="shared" ref="I8:J8" si="1">I10+I13+I14+I16+I17+I18+I21</f>
        <v>1444.5</v>
      </c>
      <c r="J8" s="129">
        <f t="shared" si="1"/>
        <v>8000</v>
      </c>
      <c r="K8" s="110">
        <f t="shared" ref="K8:L8" si="2">SUBTOTAL(9,K9:K21)</f>
        <v>8200</v>
      </c>
      <c r="L8" s="110">
        <f t="shared" si="2"/>
        <v>8300</v>
      </c>
      <c r="M8" s="110">
        <f>M10+M13+M14+M16+M17+M18+M21</f>
        <v>16577</v>
      </c>
      <c r="N8" s="129">
        <f t="shared" ref="N8:O8" si="3">N10+N13+N14+N16+N17+N18+N21</f>
        <v>9744.5</v>
      </c>
      <c r="O8" s="129">
        <f t="shared" si="3"/>
        <v>8000</v>
      </c>
    </row>
    <row r="9" spans="1:17" s="109" customFormat="1" ht="87" hidden="1" customHeight="1" x14ac:dyDescent="0.2">
      <c r="A9" s="108">
        <v>1</v>
      </c>
      <c r="B9" s="35" t="s">
        <v>82</v>
      </c>
      <c r="C9" s="36" t="s">
        <v>93</v>
      </c>
      <c r="D9" s="26" t="s">
        <v>121</v>
      </c>
      <c r="E9" s="26" t="s">
        <v>121</v>
      </c>
      <c r="F9" s="107"/>
      <c r="G9" s="123">
        <v>6000</v>
      </c>
      <c r="H9" s="115"/>
      <c r="I9" s="117"/>
      <c r="J9" s="115">
        <v>1300</v>
      </c>
      <c r="K9" s="115"/>
      <c r="L9" s="115"/>
      <c r="M9" s="115"/>
      <c r="N9" s="117"/>
      <c r="O9" s="115">
        <v>1300</v>
      </c>
    </row>
    <row r="10" spans="1:17" ht="30" customHeight="1" x14ac:dyDescent="0.2">
      <c r="A10" s="113">
        <v>1</v>
      </c>
      <c r="B10" s="114" t="s">
        <v>11</v>
      </c>
      <c r="C10" s="113" t="s">
        <v>26</v>
      </c>
      <c r="D10" s="113" t="s">
        <v>27</v>
      </c>
      <c r="E10" s="113" t="s">
        <v>56</v>
      </c>
      <c r="F10" s="113"/>
      <c r="G10" s="115">
        <v>2900</v>
      </c>
      <c r="H10" s="116">
        <v>2000</v>
      </c>
      <c r="I10" s="117"/>
      <c r="J10" s="118"/>
      <c r="K10" s="116">
        <v>500</v>
      </c>
      <c r="L10" s="115"/>
      <c r="M10" s="115">
        <f t="shared" ref="M10:M21" si="4">H10+K10</f>
        <v>2500</v>
      </c>
      <c r="N10" s="117">
        <f>I10+L10</f>
        <v>0</v>
      </c>
      <c r="O10" s="117">
        <f t="shared" ref="O10:O21" si="5">J10</f>
        <v>0</v>
      </c>
      <c r="Q10" s="32">
        <f>20000-L7</f>
        <v>1770</v>
      </c>
    </row>
    <row r="11" spans="1:17" s="8" customFormat="1" ht="30" hidden="1" customHeight="1" x14ac:dyDescent="0.2">
      <c r="A11" s="113">
        <v>2</v>
      </c>
      <c r="B11" s="119" t="s">
        <v>12</v>
      </c>
      <c r="C11" s="113" t="s">
        <v>35</v>
      </c>
      <c r="D11" s="113" t="s">
        <v>27</v>
      </c>
      <c r="E11" s="113" t="s">
        <v>27</v>
      </c>
      <c r="F11" s="113"/>
      <c r="G11" s="115">
        <v>3000</v>
      </c>
      <c r="H11" s="116">
        <v>3000</v>
      </c>
      <c r="I11" s="118"/>
      <c r="J11" s="118"/>
      <c r="K11" s="116"/>
      <c r="L11" s="115"/>
      <c r="M11" s="115">
        <f t="shared" si="4"/>
        <v>3000</v>
      </c>
      <c r="N11" s="117">
        <f t="shared" ref="N11:N21" si="6">I11+L11</f>
        <v>0</v>
      </c>
      <c r="O11" s="117">
        <f t="shared" si="5"/>
        <v>0</v>
      </c>
    </row>
    <row r="12" spans="1:17" ht="30" hidden="1" customHeight="1" x14ac:dyDescent="0.2">
      <c r="A12" s="113">
        <v>3</v>
      </c>
      <c r="B12" s="119" t="s">
        <v>13</v>
      </c>
      <c r="C12" s="113" t="s">
        <v>28</v>
      </c>
      <c r="D12" s="113" t="s">
        <v>27</v>
      </c>
      <c r="E12" s="113" t="s">
        <v>57</v>
      </c>
      <c r="F12" s="113"/>
      <c r="G12" s="115">
        <v>2000</v>
      </c>
      <c r="H12" s="116">
        <v>2000</v>
      </c>
      <c r="I12" s="118"/>
      <c r="J12" s="118"/>
      <c r="K12" s="116"/>
      <c r="L12" s="115"/>
      <c r="M12" s="115">
        <f t="shared" si="4"/>
        <v>2000</v>
      </c>
      <c r="N12" s="117">
        <f t="shared" si="6"/>
        <v>0</v>
      </c>
      <c r="O12" s="117">
        <f t="shared" si="5"/>
        <v>0</v>
      </c>
    </row>
    <row r="13" spans="1:17" ht="30" customHeight="1" x14ac:dyDescent="0.2">
      <c r="A13" s="113">
        <v>2</v>
      </c>
      <c r="B13" s="119" t="s">
        <v>14</v>
      </c>
      <c r="C13" s="113" t="s">
        <v>29</v>
      </c>
      <c r="D13" s="113" t="s">
        <v>27</v>
      </c>
      <c r="E13" s="113" t="s">
        <v>57</v>
      </c>
      <c r="F13" s="113"/>
      <c r="G13" s="115">
        <v>4500</v>
      </c>
      <c r="H13" s="116">
        <v>2000</v>
      </c>
      <c r="I13" s="118"/>
      <c r="J13" s="118"/>
      <c r="K13" s="116">
        <v>1500</v>
      </c>
      <c r="L13" s="115"/>
      <c r="M13" s="115">
        <f t="shared" si="4"/>
        <v>3500</v>
      </c>
      <c r="N13" s="117">
        <f t="shared" si="6"/>
        <v>0</v>
      </c>
      <c r="O13" s="117">
        <f t="shared" si="5"/>
        <v>0</v>
      </c>
    </row>
    <row r="14" spans="1:17" ht="30" customHeight="1" x14ac:dyDescent="0.2">
      <c r="A14" s="113">
        <v>3</v>
      </c>
      <c r="B14" s="119" t="s">
        <v>58</v>
      </c>
      <c r="C14" s="113" t="s">
        <v>26</v>
      </c>
      <c r="D14" s="113" t="s">
        <v>27</v>
      </c>
      <c r="E14" s="113" t="s">
        <v>56</v>
      </c>
      <c r="F14" s="113"/>
      <c r="G14" s="115">
        <v>10000</v>
      </c>
      <c r="H14" s="116">
        <v>4377</v>
      </c>
      <c r="I14" s="120"/>
      <c r="J14" s="120"/>
      <c r="K14" s="116">
        <v>2500</v>
      </c>
      <c r="L14" s="115"/>
      <c r="M14" s="115">
        <f t="shared" si="4"/>
        <v>6877</v>
      </c>
      <c r="N14" s="117">
        <f t="shared" si="6"/>
        <v>0</v>
      </c>
      <c r="O14" s="117">
        <f t="shared" si="5"/>
        <v>0</v>
      </c>
    </row>
    <row r="15" spans="1:17" s="8" customFormat="1" ht="41.45" hidden="1" customHeight="1" x14ac:dyDescent="0.2">
      <c r="A15" s="113">
        <v>4</v>
      </c>
      <c r="B15" s="114" t="s">
        <v>109</v>
      </c>
      <c r="C15" s="113" t="s">
        <v>26</v>
      </c>
      <c r="D15" s="113" t="s">
        <v>27</v>
      </c>
      <c r="E15" s="113" t="s">
        <v>56</v>
      </c>
      <c r="F15" s="113"/>
      <c r="G15" s="115">
        <v>14900</v>
      </c>
      <c r="H15" s="118"/>
      <c r="I15" s="117">
        <v>3000</v>
      </c>
      <c r="J15" s="115">
        <v>8950</v>
      </c>
      <c r="K15" s="116"/>
      <c r="L15" s="115"/>
      <c r="M15" s="115">
        <f t="shared" si="4"/>
        <v>0</v>
      </c>
      <c r="N15" s="115">
        <f t="shared" si="6"/>
        <v>3000</v>
      </c>
      <c r="O15" s="115">
        <f t="shared" si="5"/>
        <v>8950</v>
      </c>
    </row>
    <row r="16" spans="1:17" s="8" customFormat="1" ht="31.5" customHeight="1" x14ac:dyDescent="0.2">
      <c r="A16" s="113">
        <v>4</v>
      </c>
      <c r="B16" s="119" t="s">
        <v>17</v>
      </c>
      <c r="C16" s="113" t="s">
        <v>26</v>
      </c>
      <c r="D16" s="113" t="s">
        <v>27</v>
      </c>
      <c r="E16" s="113" t="s">
        <v>56</v>
      </c>
      <c r="F16" s="113"/>
      <c r="G16" s="115">
        <v>11000</v>
      </c>
      <c r="H16" s="118"/>
      <c r="I16" s="117">
        <v>1444.5</v>
      </c>
      <c r="J16" s="115"/>
      <c r="K16" s="116">
        <v>1000</v>
      </c>
      <c r="L16" s="115">
        <v>4000</v>
      </c>
      <c r="M16" s="115">
        <f t="shared" si="4"/>
        <v>1000</v>
      </c>
      <c r="N16" s="117">
        <f t="shared" si="6"/>
        <v>5444.5</v>
      </c>
      <c r="O16" s="115">
        <f t="shared" si="5"/>
        <v>0</v>
      </c>
    </row>
    <row r="17" spans="1:17" s="8" customFormat="1" ht="30.95" customHeight="1" x14ac:dyDescent="0.2">
      <c r="A17" s="113">
        <v>5</v>
      </c>
      <c r="B17" s="119" t="s">
        <v>108</v>
      </c>
      <c r="C17" s="113" t="s">
        <v>26</v>
      </c>
      <c r="D17" s="113"/>
      <c r="E17" s="113" t="s">
        <v>56</v>
      </c>
      <c r="F17" s="113"/>
      <c r="G17" s="115">
        <v>6000</v>
      </c>
      <c r="H17" s="118"/>
      <c r="I17" s="117"/>
      <c r="J17" s="115">
        <v>1000</v>
      </c>
      <c r="K17" s="116"/>
      <c r="L17" s="115">
        <v>3000</v>
      </c>
      <c r="M17" s="115">
        <f t="shared" si="4"/>
        <v>0</v>
      </c>
      <c r="N17" s="115">
        <f t="shared" si="6"/>
        <v>3000</v>
      </c>
      <c r="O17" s="115">
        <f t="shared" si="5"/>
        <v>1000</v>
      </c>
    </row>
    <row r="18" spans="1:17" s="8" customFormat="1" ht="28.5" customHeight="1" x14ac:dyDescent="0.2">
      <c r="A18" s="113">
        <v>6</v>
      </c>
      <c r="B18" s="119" t="s">
        <v>45</v>
      </c>
      <c r="C18" s="113" t="s">
        <v>26</v>
      </c>
      <c r="D18" s="113" t="s">
        <v>33</v>
      </c>
      <c r="E18" s="113" t="s">
        <v>56</v>
      </c>
      <c r="F18" s="113"/>
      <c r="G18" s="115">
        <v>14900</v>
      </c>
      <c r="H18" s="118"/>
      <c r="I18" s="117"/>
      <c r="J18" s="115">
        <v>5000</v>
      </c>
      <c r="K18" s="116">
        <v>1000</v>
      </c>
      <c r="L18" s="115"/>
      <c r="M18" s="115">
        <f t="shared" si="4"/>
        <v>1000</v>
      </c>
      <c r="N18" s="117">
        <f t="shared" si="6"/>
        <v>0</v>
      </c>
      <c r="O18" s="115">
        <f t="shared" si="5"/>
        <v>5000</v>
      </c>
    </row>
    <row r="19" spans="1:17" s="8" customFormat="1" ht="57.95" hidden="1" customHeight="1" x14ac:dyDescent="0.2">
      <c r="A19" s="113">
        <v>10</v>
      </c>
      <c r="B19" s="119" t="s">
        <v>63</v>
      </c>
      <c r="C19" s="113" t="s">
        <v>64</v>
      </c>
      <c r="D19" s="113"/>
      <c r="E19" s="113" t="s">
        <v>56</v>
      </c>
      <c r="F19" s="113"/>
      <c r="G19" s="115">
        <v>1600</v>
      </c>
      <c r="H19" s="118"/>
      <c r="I19" s="115"/>
      <c r="J19" s="115">
        <v>1200</v>
      </c>
      <c r="K19" s="116"/>
      <c r="L19" s="115"/>
      <c r="M19" s="115">
        <f t="shared" si="4"/>
        <v>0</v>
      </c>
      <c r="N19" s="117">
        <f t="shared" si="6"/>
        <v>0</v>
      </c>
      <c r="O19" s="115">
        <f t="shared" si="5"/>
        <v>1200</v>
      </c>
    </row>
    <row r="20" spans="1:17" s="8" customFormat="1" ht="45" hidden="1" x14ac:dyDescent="0.2">
      <c r="A20" s="113">
        <v>11</v>
      </c>
      <c r="B20" s="119" t="s">
        <v>65</v>
      </c>
      <c r="C20" s="113" t="s">
        <v>66</v>
      </c>
      <c r="D20" s="113"/>
      <c r="E20" s="113" t="s">
        <v>56</v>
      </c>
      <c r="F20" s="113"/>
      <c r="G20" s="115">
        <v>4000</v>
      </c>
      <c r="H20" s="118"/>
      <c r="I20" s="113"/>
      <c r="J20" s="115">
        <v>1000</v>
      </c>
      <c r="K20" s="116"/>
      <c r="L20" s="115"/>
      <c r="M20" s="115">
        <f t="shared" si="4"/>
        <v>0</v>
      </c>
      <c r="N20" s="117">
        <f t="shared" si="6"/>
        <v>0</v>
      </c>
      <c r="O20" s="115">
        <f t="shared" si="5"/>
        <v>1000</v>
      </c>
    </row>
    <row r="21" spans="1:17" s="8" customFormat="1" ht="30" customHeight="1" x14ac:dyDescent="0.2">
      <c r="A21" s="113">
        <v>7</v>
      </c>
      <c r="B21" s="119" t="s">
        <v>61</v>
      </c>
      <c r="C21" s="113" t="s">
        <v>62</v>
      </c>
      <c r="D21" s="113"/>
      <c r="E21" s="113" t="s">
        <v>56</v>
      </c>
      <c r="F21" s="113"/>
      <c r="G21" s="115">
        <v>7000</v>
      </c>
      <c r="H21" s="118"/>
      <c r="I21" s="115"/>
      <c r="J21" s="115">
        <v>2000</v>
      </c>
      <c r="K21" s="116">
        <v>1700</v>
      </c>
      <c r="L21" s="115">
        <v>1300</v>
      </c>
      <c r="M21" s="115">
        <f t="shared" si="4"/>
        <v>1700</v>
      </c>
      <c r="N21" s="115">
        <f t="shared" si="6"/>
        <v>1300</v>
      </c>
      <c r="O21" s="115">
        <f t="shared" si="5"/>
        <v>2000</v>
      </c>
    </row>
    <row r="22" spans="1:17" s="8" customFormat="1" ht="21.95" customHeight="1" x14ac:dyDescent="0.2">
      <c r="A22" s="106" t="s">
        <v>9</v>
      </c>
      <c r="B22" s="121" t="s">
        <v>101</v>
      </c>
      <c r="C22" s="106"/>
      <c r="D22" s="106"/>
      <c r="E22" s="106"/>
      <c r="F22" s="106"/>
      <c r="G22" s="110">
        <f>SUBTOTAL(9,G23:G27)</f>
        <v>195500</v>
      </c>
      <c r="H22" s="110"/>
      <c r="I22" s="110"/>
      <c r="J22" s="110">
        <f t="shared" ref="J22:O22" si="7">SUBTOTAL(9,J23:J27)</f>
        <v>0</v>
      </c>
      <c r="K22" s="110">
        <f t="shared" si="7"/>
        <v>3877</v>
      </c>
      <c r="L22" s="110">
        <f t="shared" si="7"/>
        <v>1730</v>
      </c>
      <c r="M22" s="110">
        <f t="shared" si="7"/>
        <v>3877</v>
      </c>
      <c r="N22" s="110">
        <f t="shared" si="7"/>
        <v>1730</v>
      </c>
      <c r="O22" s="110">
        <f t="shared" si="7"/>
        <v>0</v>
      </c>
    </row>
    <row r="23" spans="1:17" s="8" customFormat="1" ht="30" customHeight="1" x14ac:dyDescent="0.2">
      <c r="A23" s="113">
        <v>1</v>
      </c>
      <c r="B23" s="114" t="s">
        <v>25</v>
      </c>
      <c r="C23" s="113" t="s">
        <v>36</v>
      </c>
      <c r="D23" s="113" t="s">
        <v>31</v>
      </c>
      <c r="E23" s="113" t="s">
        <v>71</v>
      </c>
      <c r="F23" s="113"/>
      <c r="G23" s="115">
        <v>9000</v>
      </c>
      <c r="H23" s="120"/>
      <c r="I23" s="120"/>
      <c r="J23" s="120"/>
      <c r="K23" s="116">
        <v>3000</v>
      </c>
      <c r="L23" s="115"/>
      <c r="M23" s="115">
        <f t="shared" ref="M23:N27" si="8">H23+K23</f>
        <v>3000</v>
      </c>
      <c r="N23" s="117">
        <f t="shared" si="8"/>
        <v>0</v>
      </c>
      <c r="O23" s="115">
        <f t="shared" ref="O23:O28" si="9">J23</f>
        <v>0</v>
      </c>
    </row>
    <row r="24" spans="1:17" s="8" customFormat="1" ht="39.6" hidden="1" customHeight="1" x14ac:dyDescent="0.2">
      <c r="A24" s="113">
        <v>2</v>
      </c>
      <c r="B24" s="114" t="s">
        <v>43</v>
      </c>
      <c r="C24" s="113" t="s">
        <v>34</v>
      </c>
      <c r="D24" s="113" t="s">
        <v>33</v>
      </c>
      <c r="E24" s="113" t="s">
        <v>33</v>
      </c>
      <c r="F24" s="113"/>
      <c r="G24" s="115">
        <v>7000</v>
      </c>
      <c r="H24" s="120"/>
      <c r="I24" s="120"/>
      <c r="J24" s="120"/>
      <c r="K24" s="116"/>
      <c r="L24" s="115"/>
      <c r="M24" s="115">
        <f t="shared" si="8"/>
        <v>0</v>
      </c>
      <c r="N24" s="117">
        <f t="shared" si="8"/>
        <v>0</v>
      </c>
      <c r="O24" s="115">
        <f t="shared" si="9"/>
        <v>0</v>
      </c>
    </row>
    <row r="25" spans="1:17" ht="26.1" customHeight="1" x14ac:dyDescent="0.2">
      <c r="A25" s="113">
        <v>2</v>
      </c>
      <c r="B25" s="119" t="s">
        <v>15</v>
      </c>
      <c r="C25" s="113" t="s">
        <v>30</v>
      </c>
      <c r="D25" s="113" t="s">
        <v>31</v>
      </c>
      <c r="E25" s="113" t="s">
        <v>71</v>
      </c>
      <c r="F25" s="113"/>
      <c r="G25" s="115">
        <v>2500</v>
      </c>
      <c r="H25" s="118"/>
      <c r="I25" s="118"/>
      <c r="J25" s="118"/>
      <c r="K25" s="116">
        <v>877</v>
      </c>
      <c r="L25" s="115"/>
      <c r="M25" s="115">
        <f t="shared" si="8"/>
        <v>877</v>
      </c>
      <c r="N25" s="117">
        <f t="shared" si="8"/>
        <v>0</v>
      </c>
      <c r="O25" s="115">
        <f t="shared" si="9"/>
        <v>0</v>
      </c>
    </row>
    <row r="26" spans="1:17" ht="29.45" hidden="1" customHeight="1" x14ac:dyDescent="0.2">
      <c r="A26" s="113">
        <v>4</v>
      </c>
      <c r="B26" s="114" t="s">
        <v>16</v>
      </c>
      <c r="C26" s="113" t="s">
        <v>32</v>
      </c>
      <c r="D26" s="113" t="s">
        <v>31</v>
      </c>
      <c r="E26" s="113" t="s">
        <v>71</v>
      </c>
      <c r="F26" s="113"/>
      <c r="G26" s="115">
        <v>5000</v>
      </c>
      <c r="H26" s="118"/>
      <c r="I26" s="118"/>
      <c r="J26" s="118"/>
      <c r="K26" s="116"/>
      <c r="L26" s="115"/>
      <c r="M26" s="115">
        <f t="shared" si="8"/>
        <v>0</v>
      </c>
      <c r="N26" s="117">
        <f t="shared" si="8"/>
        <v>0</v>
      </c>
      <c r="O26" s="115">
        <f t="shared" si="9"/>
        <v>0</v>
      </c>
    </row>
    <row r="27" spans="1:17" ht="29.45" customHeight="1" x14ac:dyDescent="0.2">
      <c r="A27" s="113">
        <v>3</v>
      </c>
      <c r="B27" s="114" t="s">
        <v>72</v>
      </c>
      <c r="C27" s="113" t="s">
        <v>32</v>
      </c>
      <c r="D27" s="113" t="s">
        <v>98</v>
      </c>
      <c r="E27" s="113" t="s">
        <v>73</v>
      </c>
      <c r="F27" s="113"/>
      <c r="G27" s="115">
        <v>172000</v>
      </c>
      <c r="H27" s="118"/>
      <c r="I27" s="118"/>
      <c r="J27" s="118"/>
      <c r="K27" s="116"/>
      <c r="L27" s="115">
        <f>12650-1920-8000-1000</f>
        <v>1730</v>
      </c>
      <c r="M27" s="115">
        <f t="shared" si="8"/>
        <v>0</v>
      </c>
      <c r="N27" s="115">
        <f t="shared" si="8"/>
        <v>1730</v>
      </c>
      <c r="O27" s="117">
        <f t="shared" si="9"/>
        <v>0</v>
      </c>
      <c r="Q27" s="32">
        <f>1730+L8</f>
        <v>10030</v>
      </c>
    </row>
    <row r="28" spans="1:17" s="105" customFormat="1" ht="22.5" customHeight="1" x14ac:dyDescent="0.2">
      <c r="A28" s="106" t="s">
        <v>92</v>
      </c>
      <c r="B28" s="112" t="s">
        <v>126</v>
      </c>
      <c r="C28" s="106"/>
      <c r="D28" s="106"/>
      <c r="E28" s="106"/>
      <c r="F28" s="106"/>
      <c r="G28" s="110"/>
      <c r="H28" s="120"/>
      <c r="I28" s="120"/>
      <c r="J28" s="120"/>
      <c r="K28" s="122">
        <v>1300</v>
      </c>
      <c r="L28" s="110">
        <v>8200</v>
      </c>
      <c r="M28" s="110"/>
      <c r="N28" s="110"/>
      <c r="O28" s="111">
        <f t="shared" si="9"/>
        <v>0</v>
      </c>
      <c r="Q28" s="32">
        <f>18230-Q27</f>
        <v>8200</v>
      </c>
    </row>
    <row r="29" spans="1:17" s="8" customFormat="1" ht="30" customHeight="1" x14ac:dyDescent="0.2">
      <c r="A29" s="106" t="s">
        <v>110</v>
      </c>
      <c r="B29" s="112" t="s">
        <v>90</v>
      </c>
      <c r="C29" s="106"/>
      <c r="D29" s="106"/>
      <c r="E29" s="106"/>
      <c r="F29" s="106"/>
      <c r="G29" s="110" t="s">
        <v>124</v>
      </c>
      <c r="H29" s="141" t="s">
        <v>94</v>
      </c>
      <c r="I29" s="141"/>
      <c r="J29" s="141"/>
      <c r="K29" s="135" t="s">
        <v>122</v>
      </c>
      <c r="L29" s="136"/>
      <c r="M29" s="136"/>
      <c r="N29" s="136"/>
      <c r="O29" s="137"/>
    </row>
    <row r="30" spans="1:17" s="8" customFormat="1" ht="29.1" customHeight="1" x14ac:dyDescent="0.2">
      <c r="A30" s="113">
        <v>1</v>
      </c>
      <c r="B30" s="114" t="s">
        <v>90</v>
      </c>
      <c r="C30" s="113"/>
      <c r="D30" s="113"/>
      <c r="E30" s="113">
        <v>2022</v>
      </c>
      <c r="F30" s="113"/>
      <c r="G30" s="115">
        <v>750</v>
      </c>
      <c r="H30" s="134">
        <v>150</v>
      </c>
      <c r="I30" s="134"/>
      <c r="J30" s="134"/>
      <c r="K30" s="138">
        <v>150</v>
      </c>
      <c r="L30" s="139"/>
      <c r="M30" s="139"/>
      <c r="N30" s="139"/>
      <c r="O30" s="140"/>
    </row>
    <row r="31" spans="1:17" x14ac:dyDescent="0.2">
      <c r="B31" s="1"/>
    </row>
    <row r="33" spans="2:15" x14ac:dyDescent="0.2">
      <c r="B33" s="1"/>
    </row>
    <row r="35" spans="2:15" hidden="1" x14ac:dyDescent="0.2">
      <c r="B35" s="133" t="s">
        <v>123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</row>
  </sheetData>
  <mergeCells count="16">
    <mergeCell ref="A2:O2"/>
    <mergeCell ref="A1:O1"/>
    <mergeCell ref="A4:A5"/>
    <mergeCell ref="B4:B5"/>
    <mergeCell ref="C4:C5"/>
    <mergeCell ref="E4:E5"/>
    <mergeCell ref="G4:G5"/>
    <mergeCell ref="M4:O4"/>
    <mergeCell ref="H4:J4"/>
    <mergeCell ref="K4:L4"/>
    <mergeCell ref="M3:O3"/>
    <mergeCell ref="B35:O35"/>
    <mergeCell ref="H30:J30"/>
    <mergeCell ref="K29:O29"/>
    <mergeCell ref="K30:O30"/>
    <mergeCell ref="H29:J29"/>
  </mergeCells>
  <pageMargins left="0.39370078740157483" right="0.23622047244094491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topLeftCell="A28" zoomScale="85" zoomScaleNormal="85" zoomScaleSheetLayoutView="85" workbookViewId="0">
      <selection activeCell="A2" sqref="A2:L2"/>
    </sheetView>
  </sheetViews>
  <sheetFormatPr defaultColWidth="9.125" defaultRowHeight="16.5" x14ac:dyDescent="0.2"/>
  <cols>
    <col min="1" max="1" width="4.125" style="53" customWidth="1"/>
    <col min="2" max="2" width="46.125" style="2" customWidth="1"/>
    <col min="3" max="3" width="14.75" style="53" customWidth="1"/>
    <col min="4" max="4" width="9.625" style="53" customWidth="1"/>
    <col min="5" max="5" width="9.875" style="53" hidden="1" customWidth="1"/>
    <col min="6" max="6" width="14.125" style="3" customWidth="1"/>
    <col min="7" max="7" width="13.25" style="3" customWidth="1"/>
    <col min="8" max="8" width="14.75" style="3" customWidth="1"/>
    <col min="9" max="9" width="13.375" style="3" customWidth="1"/>
    <col min="10" max="10" width="13.625" style="3" customWidth="1"/>
    <col min="11" max="11" width="14.625" style="3" customWidth="1"/>
    <col min="12" max="12" width="12.625" style="53" customWidth="1"/>
    <col min="13" max="13" width="9.125" style="53"/>
    <col min="14" max="14" width="28" style="53" customWidth="1"/>
    <col min="15" max="16384" width="9.125" style="53"/>
  </cols>
  <sheetData>
    <row r="1" spans="1:14" ht="33.6" customHeight="1" x14ac:dyDescent="0.2">
      <c r="A1" s="143" t="s">
        <v>96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4" ht="27" customHeight="1" x14ac:dyDescent="0.2">
      <c r="A2" s="142" t="s">
        <v>95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4" ht="19.5" customHeight="1" x14ac:dyDescent="0.2">
      <c r="J3" s="25"/>
      <c r="K3" s="163" t="s">
        <v>42</v>
      </c>
      <c r="L3" s="163"/>
    </row>
    <row r="4" spans="1:14" s="48" customFormat="1" ht="22.5" customHeight="1" x14ac:dyDescent="0.2">
      <c r="A4" s="164" t="s">
        <v>0</v>
      </c>
      <c r="B4" s="164" t="s">
        <v>1</v>
      </c>
      <c r="C4" s="164" t="s">
        <v>3</v>
      </c>
      <c r="D4" s="157" t="s">
        <v>38</v>
      </c>
      <c r="E4" s="157" t="s">
        <v>52</v>
      </c>
      <c r="F4" s="161" t="s">
        <v>48</v>
      </c>
      <c r="G4" s="161" t="s">
        <v>87</v>
      </c>
      <c r="H4" s="153" t="s">
        <v>46</v>
      </c>
      <c r="I4" s="154"/>
      <c r="J4" s="154"/>
      <c r="K4" s="154"/>
      <c r="L4" s="157" t="s">
        <v>5</v>
      </c>
    </row>
    <row r="5" spans="1:14" s="48" customFormat="1" ht="21" customHeight="1" x14ac:dyDescent="0.2">
      <c r="A5" s="164"/>
      <c r="B5" s="164"/>
      <c r="C5" s="164"/>
      <c r="D5" s="158"/>
      <c r="E5" s="158"/>
      <c r="F5" s="165"/>
      <c r="G5" s="165"/>
      <c r="H5" s="155"/>
      <c r="I5" s="156"/>
      <c r="J5" s="156"/>
      <c r="K5" s="156"/>
      <c r="L5" s="158"/>
    </row>
    <row r="6" spans="1:14" s="48" customFormat="1" ht="16.5" customHeight="1" x14ac:dyDescent="0.2">
      <c r="A6" s="164"/>
      <c r="B6" s="164"/>
      <c r="C6" s="164"/>
      <c r="D6" s="158"/>
      <c r="E6" s="158"/>
      <c r="F6" s="165"/>
      <c r="G6" s="165"/>
      <c r="H6" s="160" t="s">
        <v>70</v>
      </c>
      <c r="I6" s="160" t="s">
        <v>53</v>
      </c>
      <c r="J6" s="161" t="s">
        <v>54</v>
      </c>
      <c r="K6" s="161" t="s">
        <v>55</v>
      </c>
      <c r="L6" s="158"/>
    </row>
    <row r="7" spans="1:14" s="48" customFormat="1" ht="54.6" customHeight="1" x14ac:dyDescent="0.2">
      <c r="A7" s="164"/>
      <c r="B7" s="164"/>
      <c r="C7" s="164"/>
      <c r="D7" s="159"/>
      <c r="E7" s="159"/>
      <c r="F7" s="162"/>
      <c r="G7" s="162"/>
      <c r="H7" s="160"/>
      <c r="I7" s="160"/>
      <c r="J7" s="162"/>
      <c r="K7" s="162"/>
      <c r="L7" s="159"/>
    </row>
    <row r="8" spans="1:14" s="5" customFormat="1" ht="29.25" customHeight="1" x14ac:dyDescent="0.2">
      <c r="A8" s="41">
        <v>1</v>
      </c>
      <c r="B8" s="41">
        <v>2</v>
      </c>
      <c r="C8" s="41" t="s">
        <v>49</v>
      </c>
      <c r="D8" s="41" t="s">
        <v>50</v>
      </c>
      <c r="E8" s="41"/>
      <c r="F8" s="41" t="s">
        <v>51</v>
      </c>
      <c r="G8" s="41"/>
      <c r="H8" s="41">
        <v>7</v>
      </c>
      <c r="I8" s="41">
        <v>10</v>
      </c>
      <c r="J8" s="41">
        <v>8</v>
      </c>
      <c r="K8" s="41">
        <v>9</v>
      </c>
      <c r="L8" s="41">
        <v>11</v>
      </c>
    </row>
    <row r="9" spans="1:14" s="48" customFormat="1" ht="27.75" customHeight="1" x14ac:dyDescent="0.2">
      <c r="A9" s="47"/>
      <c r="B9" s="47" t="s">
        <v>7</v>
      </c>
      <c r="C9" s="47"/>
      <c r="D9" s="47"/>
      <c r="E9" s="47"/>
      <c r="F9" s="46">
        <f>SUBTOTAL(9,F10:F39)</f>
        <v>313065.09299999999</v>
      </c>
      <c r="G9" s="46">
        <f>SUBTOTAL(9,G10:G39)</f>
        <v>22424.137999999999</v>
      </c>
      <c r="H9" s="46">
        <f>SUBTOTAL(9,H10:H39)</f>
        <v>190568.09299999999</v>
      </c>
      <c r="I9" s="46">
        <f>SUBTOTAL(9,I10:I37)</f>
        <v>75406</v>
      </c>
      <c r="J9" s="46">
        <f>SUBTOTAL(9,J10:J37)</f>
        <v>89344</v>
      </c>
      <c r="K9" s="46">
        <f>SUBTOTAL(9,K10:K37)</f>
        <v>25068.093000000001</v>
      </c>
      <c r="L9" s="47"/>
      <c r="N9" s="31">
        <f>I9+J9+K9+750</f>
        <v>190568.09299999999</v>
      </c>
    </row>
    <row r="10" spans="1:14" s="48" customFormat="1" ht="37.5" customHeight="1" x14ac:dyDescent="0.2">
      <c r="A10" s="47" t="s">
        <v>8</v>
      </c>
      <c r="B10" s="33" t="s">
        <v>75</v>
      </c>
      <c r="C10" s="47"/>
      <c r="D10" s="47"/>
      <c r="E10" s="47"/>
      <c r="F10" s="46">
        <f t="shared" ref="F10:K10" si="0">SUBTOTAL(9,F11:F18)</f>
        <v>35015.093000000001</v>
      </c>
      <c r="G10" s="46">
        <f t="shared" si="0"/>
        <v>22424.137999999999</v>
      </c>
      <c r="H10" s="46">
        <f t="shared" si="0"/>
        <v>5518.0929999999998</v>
      </c>
      <c r="I10" s="46">
        <f t="shared" si="0"/>
        <v>0</v>
      </c>
      <c r="J10" s="46">
        <f t="shared" si="0"/>
        <v>0</v>
      </c>
      <c r="K10" s="46">
        <f t="shared" si="0"/>
        <v>5518.0929999999998</v>
      </c>
      <c r="L10" s="47"/>
      <c r="N10" s="31"/>
    </row>
    <row r="11" spans="1:14" s="48" customFormat="1" ht="38.1" customHeight="1" x14ac:dyDescent="0.2">
      <c r="A11" s="34">
        <v>1</v>
      </c>
      <c r="B11" s="35" t="s">
        <v>76</v>
      </c>
      <c r="C11" s="36" t="s">
        <v>77</v>
      </c>
      <c r="D11" s="26" t="s">
        <v>78</v>
      </c>
      <c r="E11" s="47"/>
      <c r="F11" s="42">
        <v>3100</v>
      </c>
      <c r="G11" s="42">
        <v>1590.499</v>
      </c>
      <c r="H11" s="42">
        <f>SUM(I11:K11)</f>
        <v>1200</v>
      </c>
      <c r="I11" s="55"/>
      <c r="J11" s="46"/>
      <c r="K11" s="42">
        <v>1200</v>
      </c>
      <c r="L11" s="47"/>
      <c r="N11" s="31"/>
    </row>
    <row r="12" spans="1:14" s="48" customFormat="1" ht="42.95" customHeight="1" x14ac:dyDescent="0.2">
      <c r="A12" s="34">
        <v>2</v>
      </c>
      <c r="B12" s="35" t="s">
        <v>79</v>
      </c>
      <c r="C12" s="36" t="s">
        <v>80</v>
      </c>
      <c r="D12" s="26" t="s">
        <v>78</v>
      </c>
      <c r="E12" s="47"/>
      <c r="F12" s="42">
        <v>3000</v>
      </c>
      <c r="G12" s="42">
        <v>1880.6389999999999</v>
      </c>
      <c r="H12" s="42">
        <f t="shared" ref="H12:H18" si="1">SUM(I12:K12)</f>
        <v>1000</v>
      </c>
      <c r="I12" s="55"/>
      <c r="J12" s="46"/>
      <c r="K12" s="42">
        <v>1000</v>
      </c>
      <c r="L12" s="47"/>
      <c r="N12" s="31"/>
    </row>
    <row r="13" spans="1:14" s="48" customFormat="1" ht="48.95" customHeight="1" x14ac:dyDescent="0.2">
      <c r="A13" s="34">
        <v>3</v>
      </c>
      <c r="B13" s="35" t="s">
        <v>81</v>
      </c>
      <c r="C13" s="36" t="s">
        <v>26</v>
      </c>
      <c r="D13" s="26" t="s">
        <v>78</v>
      </c>
      <c r="E13" s="47"/>
      <c r="F13" s="42">
        <v>1044.22</v>
      </c>
      <c r="G13" s="42">
        <v>800</v>
      </c>
      <c r="H13" s="42">
        <f t="shared" si="1"/>
        <v>244.22000000000003</v>
      </c>
      <c r="I13" s="55"/>
      <c r="J13" s="46"/>
      <c r="K13" s="42">
        <f>F13-G13</f>
        <v>244.22000000000003</v>
      </c>
      <c r="L13" s="47"/>
      <c r="N13" s="31"/>
    </row>
    <row r="14" spans="1:14" s="48" customFormat="1" ht="68.099999999999994" customHeight="1" x14ac:dyDescent="0.2">
      <c r="A14" s="34">
        <v>4</v>
      </c>
      <c r="B14" s="35" t="s">
        <v>82</v>
      </c>
      <c r="C14" s="36" t="s">
        <v>28</v>
      </c>
      <c r="D14" s="26" t="s">
        <v>56</v>
      </c>
      <c r="E14" s="47"/>
      <c r="F14" s="37">
        <v>6000</v>
      </c>
      <c r="G14" s="37">
        <v>0</v>
      </c>
      <c r="H14" s="42">
        <f t="shared" si="1"/>
        <v>1300</v>
      </c>
      <c r="I14" s="55"/>
      <c r="J14" s="46"/>
      <c r="K14" s="56">
        <v>1300</v>
      </c>
      <c r="L14" s="47"/>
      <c r="N14" s="31"/>
    </row>
    <row r="15" spans="1:14" s="48" customFormat="1" ht="42" customHeight="1" x14ac:dyDescent="0.2">
      <c r="A15" s="34">
        <v>5</v>
      </c>
      <c r="B15" s="38" t="s">
        <v>83</v>
      </c>
      <c r="C15" s="39" t="s">
        <v>89</v>
      </c>
      <c r="D15" s="26"/>
      <c r="E15" s="47"/>
      <c r="F15" s="57">
        <v>4273.8729999999996</v>
      </c>
      <c r="G15" s="58">
        <v>4000</v>
      </c>
      <c r="H15" s="42">
        <f t="shared" si="1"/>
        <v>273.87299999999959</v>
      </c>
      <c r="I15" s="55"/>
      <c r="J15" s="46"/>
      <c r="K15" s="40">
        <f>F15-G15</f>
        <v>273.87299999999959</v>
      </c>
      <c r="L15" s="47"/>
      <c r="N15" s="31"/>
    </row>
    <row r="16" spans="1:14" s="48" customFormat="1" ht="32.1" customHeight="1" x14ac:dyDescent="0.2">
      <c r="A16" s="34">
        <v>6</v>
      </c>
      <c r="B16" s="38" t="s">
        <v>84</v>
      </c>
      <c r="C16" s="39" t="s">
        <v>89</v>
      </c>
      <c r="D16" s="26"/>
      <c r="E16" s="47"/>
      <c r="F16" s="57">
        <v>7000</v>
      </c>
      <c r="G16" s="58">
        <v>5803</v>
      </c>
      <c r="H16" s="42">
        <f t="shared" si="1"/>
        <v>500</v>
      </c>
      <c r="I16" s="55"/>
      <c r="J16" s="46"/>
      <c r="K16" s="40">
        <v>500</v>
      </c>
      <c r="L16" s="47"/>
      <c r="N16" s="31"/>
    </row>
    <row r="17" spans="1:14" s="48" customFormat="1" ht="27.75" customHeight="1" x14ac:dyDescent="0.2">
      <c r="A17" s="34">
        <v>7</v>
      </c>
      <c r="B17" s="38" t="s">
        <v>85</v>
      </c>
      <c r="C17" s="39" t="s">
        <v>88</v>
      </c>
      <c r="D17" s="26"/>
      <c r="E17" s="47"/>
      <c r="F17" s="57">
        <v>7097</v>
      </c>
      <c r="G17" s="58">
        <v>5550</v>
      </c>
      <c r="H17" s="42">
        <f t="shared" si="1"/>
        <v>800</v>
      </c>
      <c r="I17" s="55"/>
      <c r="J17" s="46"/>
      <c r="K17" s="40">
        <v>800</v>
      </c>
      <c r="L17" s="47"/>
      <c r="N17" s="31"/>
    </row>
    <row r="18" spans="1:14" s="48" customFormat="1" ht="27.75" customHeight="1" x14ac:dyDescent="0.2">
      <c r="A18" s="34">
        <v>8</v>
      </c>
      <c r="B18" s="38" t="s">
        <v>86</v>
      </c>
      <c r="C18" s="39" t="s">
        <v>93</v>
      </c>
      <c r="D18" s="26"/>
      <c r="E18" s="47"/>
      <c r="F18" s="57">
        <v>3500</v>
      </c>
      <c r="G18" s="58">
        <v>2800</v>
      </c>
      <c r="H18" s="42">
        <f t="shared" si="1"/>
        <v>200</v>
      </c>
      <c r="I18" s="55"/>
      <c r="J18" s="46"/>
      <c r="K18" s="40">
        <v>200</v>
      </c>
      <c r="L18" s="47"/>
      <c r="N18" s="31"/>
    </row>
    <row r="19" spans="1:14" s="48" customFormat="1" ht="33" customHeight="1" x14ac:dyDescent="0.2">
      <c r="A19" s="47" t="s">
        <v>8</v>
      </c>
      <c r="B19" s="33" t="s">
        <v>68</v>
      </c>
      <c r="C19" s="47"/>
      <c r="D19" s="47"/>
      <c r="E19" s="47"/>
      <c r="F19" s="46">
        <f>SUBTOTAL(9,F20:F31)</f>
        <v>81800</v>
      </c>
      <c r="G19" s="46"/>
      <c r="H19" s="46">
        <f t="shared" ref="H19:J19" si="2">SUBTOTAL(9,H20:H31)</f>
        <v>78800</v>
      </c>
      <c r="I19" s="46">
        <f t="shared" si="2"/>
        <v>41906</v>
      </c>
      <c r="J19" s="46">
        <f t="shared" si="2"/>
        <v>17344</v>
      </c>
      <c r="K19" s="46">
        <f>SUBTOTAL(9,K20:K31)</f>
        <v>19550</v>
      </c>
      <c r="L19" s="43"/>
    </row>
    <row r="20" spans="1:14" ht="39" customHeight="1" x14ac:dyDescent="0.2">
      <c r="A20" s="26">
        <v>1</v>
      </c>
      <c r="B20" s="44" t="s">
        <v>11</v>
      </c>
      <c r="C20" s="26" t="s">
        <v>26</v>
      </c>
      <c r="D20" s="26" t="s">
        <v>56</v>
      </c>
      <c r="E20" s="26"/>
      <c r="F20" s="42">
        <v>2900</v>
      </c>
      <c r="G20" s="42"/>
      <c r="H20" s="42">
        <f>SUM(I20:K20)</f>
        <v>2900</v>
      </c>
      <c r="I20" s="42">
        <v>2900</v>
      </c>
      <c r="J20" s="42"/>
      <c r="K20" s="42"/>
      <c r="L20" s="26"/>
      <c r="M20" s="53">
        <v>2500</v>
      </c>
    </row>
    <row r="21" spans="1:14" ht="39" customHeight="1" x14ac:dyDescent="0.2">
      <c r="A21" s="26">
        <v>2</v>
      </c>
      <c r="B21" s="30" t="s">
        <v>12</v>
      </c>
      <c r="C21" s="26" t="s">
        <v>35</v>
      </c>
      <c r="D21" s="26" t="s">
        <v>27</v>
      </c>
      <c r="E21" s="26"/>
      <c r="F21" s="42">
        <v>3000</v>
      </c>
      <c r="G21" s="42"/>
      <c r="H21" s="42">
        <f t="shared" ref="H21:H31" si="3">SUM(I21:K21)</f>
        <v>3000</v>
      </c>
      <c r="I21" s="59">
        <v>3000</v>
      </c>
      <c r="J21" s="42"/>
      <c r="K21" s="42"/>
      <c r="L21" s="26"/>
    </row>
    <row r="22" spans="1:14" ht="39" customHeight="1" x14ac:dyDescent="0.2">
      <c r="A22" s="26">
        <v>3</v>
      </c>
      <c r="B22" s="30" t="s">
        <v>13</v>
      </c>
      <c r="C22" s="26" t="s">
        <v>28</v>
      </c>
      <c r="D22" s="26" t="s">
        <v>57</v>
      </c>
      <c r="E22" s="26"/>
      <c r="F22" s="42">
        <v>2000</v>
      </c>
      <c r="G22" s="42"/>
      <c r="H22" s="42">
        <f t="shared" si="3"/>
        <v>2000</v>
      </c>
      <c r="I22" s="59">
        <v>2000</v>
      </c>
      <c r="J22" s="42"/>
      <c r="K22" s="42"/>
      <c r="L22" s="26"/>
    </row>
    <row r="23" spans="1:14" ht="39" customHeight="1" x14ac:dyDescent="0.2">
      <c r="A23" s="26">
        <v>4</v>
      </c>
      <c r="B23" s="30" t="s">
        <v>14</v>
      </c>
      <c r="C23" s="26" t="s">
        <v>29</v>
      </c>
      <c r="D23" s="26" t="s">
        <v>57</v>
      </c>
      <c r="E23" s="26"/>
      <c r="F23" s="42">
        <v>4500</v>
      </c>
      <c r="G23" s="42"/>
      <c r="H23" s="42">
        <f t="shared" si="3"/>
        <v>4500</v>
      </c>
      <c r="I23" s="42">
        <v>4500</v>
      </c>
      <c r="J23" s="42"/>
      <c r="K23" s="42"/>
      <c r="L23" s="26"/>
    </row>
    <row r="24" spans="1:14" ht="39" customHeight="1" x14ac:dyDescent="0.2">
      <c r="A24" s="26">
        <v>5</v>
      </c>
      <c r="B24" s="30" t="s">
        <v>58</v>
      </c>
      <c r="C24" s="26" t="s">
        <v>26</v>
      </c>
      <c r="D24" s="26" t="s">
        <v>56</v>
      </c>
      <c r="E24" s="26"/>
      <c r="F24" s="42">
        <v>10000</v>
      </c>
      <c r="G24" s="42"/>
      <c r="H24" s="42">
        <f t="shared" si="3"/>
        <v>10000</v>
      </c>
      <c r="I24" s="59">
        <v>10000</v>
      </c>
      <c r="J24" s="46"/>
      <c r="K24" s="46"/>
      <c r="L24" s="26"/>
    </row>
    <row r="25" spans="1:14" ht="59.1" customHeight="1" x14ac:dyDescent="0.2">
      <c r="A25" s="26">
        <v>6</v>
      </c>
      <c r="B25" s="44" t="s">
        <v>59</v>
      </c>
      <c r="C25" s="26" t="s">
        <v>26</v>
      </c>
      <c r="D25" s="26" t="s">
        <v>56</v>
      </c>
      <c r="E25" s="26"/>
      <c r="F25" s="42">
        <v>14900</v>
      </c>
      <c r="G25" s="42"/>
      <c r="H25" s="42">
        <f t="shared" si="3"/>
        <v>14900</v>
      </c>
      <c r="I25" s="55"/>
      <c r="J25" s="42">
        <v>5950</v>
      </c>
      <c r="K25" s="42">
        <v>8950</v>
      </c>
      <c r="L25" s="26"/>
    </row>
    <row r="26" spans="1:14" ht="46.5" customHeight="1" x14ac:dyDescent="0.2">
      <c r="A26" s="26">
        <v>7</v>
      </c>
      <c r="B26" s="30" t="s">
        <v>17</v>
      </c>
      <c r="C26" s="26" t="s">
        <v>26</v>
      </c>
      <c r="D26" s="26" t="s">
        <v>56</v>
      </c>
      <c r="E26" s="26"/>
      <c r="F26" s="42">
        <v>11000</v>
      </c>
      <c r="G26" s="42"/>
      <c r="H26" s="42">
        <f t="shared" si="3"/>
        <v>11000</v>
      </c>
      <c r="I26" s="59">
        <v>6000</v>
      </c>
      <c r="J26" s="42">
        <v>5000</v>
      </c>
      <c r="K26" s="42"/>
      <c r="L26" s="26"/>
    </row>
    <row r="27" spans="1:14" ht="47.1" customHeight="1" x14ac:dyDescent="0.2">
      <c r="A27" s="26">
        <v>8</v>
      </c>
      <c r="B27" s="30" t="s">
        <v>60</v>
      </c>
      <c r="C27" s="26" t="s">
        <v>26</v>
      </c>
      <c r="D27" s="26" t="s">
        <v>56</v>
      </c>
      <c r="E27" s="26"/>
      <c r="F27" s="42">
        <v>6000</v>
      </c>
      <c r="G27" s="42"/>
      <c r="H27" s="42">
        <f t="shared" si="3"/>
        <v>6000</v>
      </c>
      <c r="I27" s="59">
        <v>500</v>
      </c>
      <c r="J27" s="42">
        <v>4500</v>
      </c>
      <c r="K27" s="42">
        <v>1000</v>
      </c>
      <c r="L27" s="26"/>
      <c r="N27" s="61">
        <f>I32+I19</f>
        <v>75406</v>
      </c>
    </row>
    <row r="28" spans="1:14" ht="40.5" customHeight="1" x14ac:dyDescent="0.2">
      <c r="A28" s="26">
        <v>9</v>
      </c>
      <c r="B28" s="30" t="s">
        <v>45</v>
      </c>
      <c r="C28" s="26" t="s">
        <v>26</v>
      </c>
      <c r="D28" s="26" t="s">
        <v>56</v>
      </c>
      <c r="E28" s="26"/>
      <c r="F28" s="42">
        <v>14900</v>
      </c>
      <c r="G28" s="42"/>
      <c r="H28" s="42">
        <f t="shared" si="3"/>
        <v>14900</v>
      </c>
      <c r="I28" s="59">
        <v>9900</v>
      </c>
      <c r="J28" s="42"/>
      <c r="K28" s="42">
        <v>5000</v>
      </c>
      <c r="L28" s="26"/>
    </row>
    <row r="29" spans="1:14" ht="59.45" customHeight="1" x14ac:dyDescent="0.2">
      <c r="A29" s="26">
        <v>10</v>
      </c>
      <c r="B29" s="30" t="s">
        <v>63</v>
      </c>
      <c r="C29" s="26" t="s">
        <v>64</v>
      </c>
      <c r="D29" s="26" t="s">
        <v>56</v>
      </c>
      <c r="E29" s="26"/>
      <c r="F29" s="42">
        <v>1600</v>
      </c>
      <c r="G29" s="42"/>
      <c r="H29" s="42">
        <f t="shared" si="3"/>
        <v>1600</v>
      </c>
      <c r="I29" s="59"/>
      <c r="J29" s="42"/>
      <c r="K29" s="42">
        <v>1600</v>
      </c>
      <c r="L29" s="26"/>
    </row>
    <row r="30" spans="1:14" ht="78.75" x14ac:dyDescent="0.2">
      <c r="A30" s="26">
        <v>11</v>
      </c>
      <c r="B30" s="30" t="s">
        <v>65</v>
      </c>
      <c r="C30" s="26" t="s">
        <v>66</v>
      </c>
      <c r="D30" s="26" t="s">
        <v>56</v>
      </c>
      <c r="E30" s="26"/>
      <c r="F30" s="42">
        <v>4000</v>
      </c>
      <c r="G30" s="42"/>
      <c r="H30" s="42">
        <f>SUM(I30:K30)</f>
        <v>1000</v>
      </c>
      <c r="I30" s="59"/>
      <c r="J30" s="60"/>
      <c r="K30" s="42">
        <v>1000</v>
      </c>
      <c r="L30" s="26" t="s">
        <v>67</v>
      </c>
    </row>
    <row r="31" spans="1:14" ht="50.45" customHeight="1" x14ac:dyDescent="0.2">
      <c r="A31" s="26">
        <v>12</v>
      </c>
      <c r="B31" s="30" t="s">
        <v>61</v>
      </c>
      <c r="C31" s="26" t="s">
        <v>62</v>
      </c>
      <c r="D31" s="26" t="s">
        <v>56</v>
      </c>
      <c r="E31" s="26"/>
      <c r="F31" s="42">
        <v>7000</v>
      </c>
      <c r="G31" s="42"/>
      <c r="H31" s="42">
        <f t="shared" si="3"/>
        <v>7000</v>
      </c>
      <c r="I31" s="59">
        <v>3106</v>
      </c>
      <c r="J31" s="42">
        <v>1894</v>
      </c>
      <c r="K31" s="42">
        <v>2000</v>
      </c>
      <c r="L31" s="26"/>
      <c r="N31" s="32">
        <f>J31-I31</f>
        <v>-1212</v>
      </c>
    </row>
    <row r="32" spans="1:14" ht="35.450000000000003" customHeight="1" x14ac:dyDescent="0.2">
      <c r="A32" s="47" t="s">
        <v>9</v>
      </c>
      <c r="B32" s="45" t="s">
        <v>69</v>
      </c>
      <c r="C32" s="47"/>
      <c r="D32" s="47"/>
      <c r="E32" s="47"/>
      <c r="F32" s="46">
        <f>SUBTOTAL(9,F33:F37)</f>
        <v>195500</v>
      </c>
      <c r="G32" s="46"/>
      <c r="H32" s="46">
        <f t="shared" ref="H32:K32" si="4">SUBTOTAL(9,H33:H37)</f>
        <v>105500</v>
      </c>
      <c r="I32" s="46">
        <f t="shared" si="4"/>
        <v>33500</v>
      </c>
      <c r="J32" s="46">
        <f t="shared" si="4"/>
        <v>72000</v>
      </c>
      <c r="K32" s="46">
        <f t="shared" si="4"/>
        <v>0</v>
      </c>
      <c r="L32" s="47"/>
    </row>
    <row r="33" spans="1:15" ht="35.450000000000003" customHeight="1" x14ac:dyDescent="0.2">
      <c r="A33" s="47">
        <v>1</v>
      </c>
      <c r="B33" s="44" t="s">
        <v>25</v>
      </c>
      <c r="C33" s="26" t="s">
        <v>36</v>
      </c>
      <c r="D33" s="26" t="s">
        <v>71</v>
      </c>
      <c r="E33" s="26"/>
      <c r="F33" s="42">
        <v>9000</v>
      </c>
      <c r="G33" s="42"/>
      <c r="H33" s="42">
        <f>SUM(I33:K33)</f>
        <v>9000</v>
      </c>
      <c r="I33" s="42">
        <v>9000</v>
      </c>
      <c r="J33" s="46"/>
      <c r="K33" s="46"/>
      <c r="L33" s="47"/>
    </row>
    <row r="34" spans="1:15" ht="50.45" customHeight="1" x14ac:dyDescent="0.2">
      <c r="A34" s="47">
        <v>2</v>
      </c>
      <c r="B34" s="44" t="s">
        <v>43</v>
      </c>
      <c r="C34" s="26" t="s">
        <v>34</v>
      </c>
      <c r="D34" s="26" t="s">
        <v>33</v>
      </c>
      <c r="E34" s="26"/>
      <c r="F34" s="42">
        <v>7000</v>
      </c>
      <c r="G34" s="42"/>
      <c r="H34" s="42">
        <f t="shared" ref="H34:H37" si="5">SUM(I34:K34)</f>
        <v>7000</v>
      </c>
      <c r="I34" s="42">
        <v>7000</v>
      </c>
      <c r="J34" s="46"/>
      <c r="K34" s="46"/>
      <c r="L34" s="47"/>
    </row>
    <row r="35" spans="1:15" ht="41.25" customHeight="1" x14ac:dyDescent="0.2">
      <c r="A35" s="26">
        <v>1</v>
      </c>
      <c r="B35" s="30" t="s">
        <v>15</v>
      </c>
      <c r="C35" s="26" t="s">
        <v>30</v>
      </c>
      <c r="D35" s="26" t="s">
        <v>71</v>
      </c>
      <c r="E35" s="26"/>
      <c r="F35" s="42">
        <v>2500</v>
      </c>
      <c r="G35" s="42"/>
      <c r="H35" s="42">
        <f t="shared" si="5"/>
        <v>2500</v>
      </c>
      <c r="I35" s="59">
        <v>2500</v>
      </c>
      <c r="J35" s="42"/>
      <c r="K35" s="42"/>
      <c r="L35" s="26"/>
    </row>
    <row r="36" spans="1:15" ht="40.5" customHeight="1" x14ac:dyDescent="0.2">
      <c r="A36" s="26">
        <v>6</v>
      </c>
      <c r="B36" s="44" t="s">
        <v>16</v>
      </c>
      <c r="C36" s="26" t="s">
        <v>32</v>
      </c>
      <c r="D36" s="26" t="s">
        <v>71</v>
      </c>
      <c r="E36" s="26"/>
      <c r="F36" s="42">
        <v>5000</v>
      </c>
      <c r="G36" s="42"/>
      <c r="H36" s="42">
        <f t="shared" si="5"/>
        <v>5000</v>
      </c>
      <c r="I36" s="42">
        <v>5000</v>
      </c>
      <c r="J36" s="42"/>
      <c r="K36" s="42"/>
      <c r="L36" s="26"/>
    </row>
    <row r="37" spans="1:15" ht="41.25" customHeight="1" x14ac:dyDescent="0.2">
      <c r="A37" s="26">
        <v>8</v>
      </c>
      <c r="B37" s="44" t="s">
        <v>72</v>
      </c>
      <c r="C37" s="26" t="s">
        <v>32</v>
      </c>
      <c r="D37" s="26" t="s">
        <v>73</v>
      </c>
      <c r="E37" s="26"/>
      <c r="F37" s="42">
        <v>172000</v>
      </c>
      <c r="G37" s="42"/>
      <c r="H37" s="42">
        <f t="shared" si="5"/>
        <v>82000</v>
      </c>
      <c r="I37" s="42">
        <v>10000</v>
      </c>
      <c r="J37" s="42">
        <v>72000</v>
      </c>
      <c r="K37" s="42"/>
      <c r="L37" s="26" t="s">
        <v>74</v>
      </c>
    </row>
    <row r="38" spans="1:15" ht="31.5" customHeight="1" x14ac:dyDescent="0.2">
      <c r="A38" s="29" t="s">
        <v>92</v>
      </c>
      <c r="B38" s="6" t="s">
        <v>90</v>
      </c>
      <c r="C38" s="29"/>
      <c r="D38" s="47"/>
      <c r="E38" s="29"/>
      <c r="F38" s="46">
        <f>SUBTOTAL(9,F39)</f>
        <v>750</v>
      </c>
      <c r="G38" s="49"/>
      <c r="H38" s="46">
        <f>SUBTOTAL(9,H39)</f>
        <v>750</v>
      </c>
      <c r="I38" s="146" t="s">
        <v>94</v>
      </c>
      <c r="J38" s="147"/>
      <c r="K38" s="148"/>
      <c r="L38" s="50"/>
      <c r="M38" s="32"/>
    </row>
    <row r="39" spans="1:15" ht="32.25" customHeight="1" x14ac:dyDescent="0.2">
      <c r="A39" s="50"/>
      <c r="B39" s="51" t="s">
        <v>90</v>
      </c>
      <c r="C39" s="50"/>
      <c r="D39" s="26" t="s">
        <v>91</v>
      </c>
      <c r="E39" s="50"/>
      <c r="F39" s="52">
        <v>750</v>
      </c>
      <c r="G39" s="52"/>
      <c r="H39" s="52">
        <f>SUM(I39:J39)</f>
        <v>750</v>
      </c>
      <c r="I39" s="149">
        <v>750</v>
      </c>
      <c r="J39" s="150"/>
      <c r="K39" s="151"/>
      <c r="L39" s="50"/>
      <c r="M39" s="152">
        <v>150</v>
      </c>
      <c r="N39" s="152"/>
      <c r="O39" s="152"/>
    </row>
    <row r="40" spans="1:15" x14ac:dyDescent="0.2">
      <c r="B40" s="53"/>
    </row>
    <row r="41" spans="1:15" x14ac:dyDescent="0.2">
      <c r="B41" s="53"/>
    </row>
    <row r="42" spans="1:15" x14ac:dyDescent="0.2">
      <c r="B42" s="53"/>
    </row>
  </sheetData>
  <mergeCells count="19">
    <mergeCell ref="A1:L1"/>
    <mergeCell ref="A2:L2"/>
    <mergeCell ref="K3:L3"/>
    <mergeCell ref="A4:A7"/>
    <mergeCell ref="B4:B7"/>
    <mergeCell ref="C4:C7"/>
    <mergeCell ref="D4:D7"/>
    <mergeCell ref="E4:E7"/>
    <mergeCell ref="F4:F7"/>
    <mergeCell ref="G4:G7"/>
    <mergeCell ref="I38:K38"/>
    <mergeCell ref="I39:K39"/>
    <mergeCell ref="M39:O39"/>
    <mergeCell ref="H4:K5"/>
    <mergeCell ref="L4:L7"/>
    <mergeCell ref="H6:H7"/>
    <mergeCell ref="I6:I7"/>
    <mergeCell ref="J6:J7"/>
    <mergeCell ref="K6:K7"/>
  </mergeCells>
  <pageMargins left="0.62992125984251968" right="0.31496062992125984" top="0.55118110236220474" bottom="0.51181102362204722" header="0.27559055118110237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view="pageBreakPreview" topLeftCell="B7" zoomScaleNormal="100" zoomScaleSheetLayoutView="100" workbookViewId="0">
      <selection activeCell="J7" sqref="J7"/>
    </sheetView>
  </sheetViews>
  <sheetFormatPr defaultColWidth="9.125" defaultRowHeight="16.5" x14ac:dyDescent="0.2"/>
  <cols>
    <col min="1" max="1" width="4.125" style="53" customWidth="1"/>
    <col min="2" max="2" width="25.125" style="2" customWidth="1"/>
    <col min="3" max="3" width="7.625" style="53" customWidth="1"/>
    <col min="4" max="4" width="6.375" style="53" customWidth="1"/>
    <col min="5" max="5" width="9.875" style="53" hidden="1" customWidth="1"/>
    <col min="6" max="6" width="8.375" style="3" customWidth="1"/>
    <col min="7" max="7" width="8.625" style="3" customWidth="1"/>
    <col min="8" max="8" width="8.25" style="3" customWidth="1"/>
    <col min="9" max="9" width="8" style="3" customWidth="1"/>
    <col min="10" max="10" width="6.375" style="3" customWidth="1"/>
    <col min="11" max="11" width="8.625" style="53" customWidth="1"/>
    <col min="12" max="12" width="6.375" style="53" customWidth="1"/>
    <col min="13" max="13" width="8.625" style="53" customWidth="1"/>
    <col min="14" max="14" width="8" style="53" customWidth="1"/>
    <col min="15" max="15" width="7.375" style="53" customWidth="1"/>
    <col min="16" max="16" width="8.875" style="90" customWidth="1"/>
    <col min="17" max="17" width="8.875" style="93" customWidth="1"/>
    <col min="18" max="18" width="9.125" style="53" customWidth="1"/>
    <col min="19" max="19" width="12" style="53" customWidth="1"/>
    <col min="20" max="20" width="12.875" style="53" bestFit="1" customWidth="1"/>
    <col min="21" max="21" width="9.125" style="53"/>
    <col min="22" max="22" width="9.625" style="53" bestFit="1" customWidth="1"/>
    <col min="23" max="16384" width="9.125" style="53"/>
  </cols>
  <sheetData>
    <row r="1" spans="1:25" ht="33.6" customHeight="1" x14ac:dyDescent="0.2">
      <c r="A1" s="177" t="s">
        <v>102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91"/>
      <c r="Q1" s="96"/>
    </row>
    <row r="2" spans="1:25" ht="19.5" customHeight="1" x14ac:dyDescent="0.2">
      <c r="A2" s="62"/>
      <c r="B2" s="63"/>
      <c r="C2" s="62"/>
      <c r="D2" s="62"/>
      <c r="E2" s="62"/>
      <c r="F2" s="64"/>
      <c r="G2" s="64"/>
      <c r="H2" s="64"/>
      <c r="I2" s="104"/>
      <c r="J2" s="178" t="s">
        <v>42</v>
      </c>
      <c r="K2" s="178"/>
      <c r="L2" s="178"/>
      <c r="M2" s="178"/>
      <c r="N2" s="178"/>
      <c r="O2" s="178"/>
      <c r="P2" s="98"/>
      <c r="Q2" s="98"/>
    </row>
    <row r="3" spans="1:25" s="48" customFormat="1" ht="34.5" customHeight="1" x14ac:dyDescent="0.2">
      <c r="A3" s="166" t="s">
        <v>0</v>
      </c>
      <c r="B3" s="166" t="s">
        <v>1</v>
      </c>
      <c r="C3" s="166" t="s">
        <v>3</v>
      </c>
      <c r="D3" s="166" t="s">
        <v>38</v>
      </c>
      <c r="E3" s="166" t="s">
        <v>52</v>
      </c>
      <c r="F3" s="167" t="s">
        <v>48</v>
      </c>
      <c r="G3" s="167" t="s">
        <v>46</v>
      </c>
      <c r="H3" s="167"/>
      <c r="I3" s="167"/>
      <c r="J3" s="167"/>
      <c r="K3" s="166" t="s">
        <v>104</v>
      </c>
      <c r="L3" s="166"/>
      <c r="M3" s="166"/>
      <c r="N3" s="144" t="s">
        <v>103</v>
      </c>
      <c r="O3" s="144"/>
      <c r="P3" s="144" t="s">
        <v>105</v>
      </c>
      <c r="Q3" s="144"/>
      <c r="R3" s="103"/>
    </row>
    <row r="4" spans="1:25" s="48" customFormat="1" ht="16.5" customHeight="1" x14ac:dyDescent="0.2">
      <c r="A4" s="166"/>
      <c r="B4" s="166"/>
      <c r="C4" s="166"/>
      <c r="D4" s="166"/>
      <c r="E4" s="166"/>
      <c r="F4" s="167"/>
      <c r="G4" s="167" t="s">
        <v>70</v>
      </c>
      <c r="H4" s="167" t="s">
        <v>53</v>
      </c>
      <c r="I4" s="167" t="s">
        <v>54</v>
      </c>
      <c r="J4" s="167" t="s">
        <v>55</v>
      </c>
      <c r="K4" s="167" t="s">
        <v>53</v>
      </c>
      <c r="L4" s="167" t="s">
        <v>54</v>
      </c>
      <c r="M4" s="167" t="s">
        <v>55</v>
      </c>
      <c r="N4" s="167" t="s">
        <v>53</v>
      </c>
      <c r="O4" s="167" t="s">
        <v>54</v>
      </c>
      <c r="P4" s="167" t="s">
        <v>53</v>
      </c>
      <c r="Q4" s="167" t="s">
        <v>54</v>
      </c>
      <c r="R4" s="175"/>
      <c r="T4" s="85">
        <f>T5/4</f>
        <v>5188.875</v>
      </c>
      <c r="U4" s="48">
        <f>SUM(T14:T20)</f>
        <v>4294</v>
      </c>
      <c r="V4" s="85">
        <v>705.125</v>
      </c>
    </row>
    <row r="5" spans="1:25" s="48" customFormat="1" ht="33.950000000000003" customHeight="1" x14ac:dyDescent="0.2">
      <c r="A5" s="166"/>
      <c r="B5" s="166"/>
      <c r="C5" s="166"/>
      <c r="D5" s="166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76"/>
      <c r="S5" s="81">
        <f>15507-S8</f>
        <v>3501</v>
      </c>
      <c r="T5" s="84">
        <f>25200-4444.5</f>
        <v>20755.5</v>
      </c>
    </row>
    <row r="6" spans="1:25" s="5" customFormat="1" ht="15.95" customHeight="1" x14ac:dyDescent="0.2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12</v>
      </c>
      <c r="L6" s="97">
        <v>13</v>
      </c>
      <c r="M6" s="97">
        <v>14</v>
      </c>
      <c r="N6" s="97">
        <v>15</v>
      </c>
      <c r="O6" s="97">
        <v>16</v>
      </c>
      <c r="P6" s="100"/>
      <c r="Q6" s="100"/>
    </row>
    <row r="7" spans="1:25" s="48" customFormat="1" ht="20.45" customHeight="1" x14ac:dyDescent="0.2">
      <c r="A7" s="65"/>
      <c r="B7" s="65" t="s">
        <v>7</v>
      </c>
      <c r="C7" s="65"/>
      <c r="D7" s="65"/>
      <c r="E7" s="65"/>
      <c r="F7" s="74">
        <f>SUBTOTAL(9,F8:F28)</f>
        <v>277450</v>
      </c>
      <c r="G7" s="74">
        <f>SUBTOTAL(9,G8:G28)</f>
        <v>184450</v>
      </c>
      <c r="H7" s="74">
        <f>SUBTOTAL(9,H8:H26)</f>
        <v>75406</v>
      </c>
      <c r="I7" s="74">
        <f>SUBTOTAL(9,I8:I26)</f>
        <v>89344</v>
      </c>
      <c r="J7" s="74">
        <f>SUBTOTAL(9,J8:J26)</f>
        <v>19550</v>
      </c>
      <c r="K7" s="74">
        <f>K8+K21+K28</f>
        <v>13527</v>
      </c>
      <c r="L7" s="74">
        <f t="shared" ref="L7:O7" si="0">L8+L21+L27</f>
        <v>4444.5</v>
      </c>
      <c r="M7" s="74">
        <f t="shared" si="0"/>
        <v>19150</v>
      </c>
      <c r="N7" s="74">
        <f>N8+N21+N28</f>
        <v>15500</v>
      </c>
      <c r="O7" s="74">
        <f t="shared" si="0"/>
        <v>20000</v>
      </c>
      <c r="P7" s="99"/>
      <c r="Q7" s="99"/>
      <c r="R7" s="84">
        <f>(I7-10000)/4</f>
        <v>19836</v>
      </c>
      <c r="S7" s="84">
        <f>(H7-K7)/4</f>
        <v>15469.75</v>
      </c>
    </row>
    <row r="8" spans="1:25" s="48" customFormat="1" x14ac:dyDescent="0.2">
      <c r="A8" s="65" t="s">
        <v>8</v>
      </c>
      <c r="B8" s="67" t="s">
        <v>68</v>
      </c>
      <c r="C8" s="65"/>
      <c r="D8" s="65"/>
      <c r="E8" s="65"/>
      <c r="F8" s="74">
        <f>SUBTOTAL(9,F9:F20)</f>
        <v>81800</v>
      </c>
      <c r="G8" s="74">
        <f t="shared" ref="G8:I8" si="1">SUBTOTAL(9,G9:G20)</f>
        <v>78800</v>
      </c>
      <c r="H8" s="74">
        <f t="shared" si="1"/>
        <v>41906</v>
      </c>
      <c r="I8" s="74">
        <f t="shared" si="1"/>
        <v>17344</v>
      </c>
      <c r="J8" s="74">
        <f>SUBTOTAL(9,J9:J20)</f>
        <v>19550</v>
      </c>
      <c r="K8" s="74">
        <f t="shared" ref="K8:L8" si="2">SUBTOTAL(9,K9:K20)</f>
        <v>13377</v>
      </c>
      <c r="L8" s="74">
        <f t="shared" si="2"/>
        <v>4444.5</v>
      </c>
      <c r="M8" s="74">
        <f>SUBTOTAL(9,M9:M20)</f>
        <v>19150</v>
      </c>
      <c r="N8" s="92">
        <f>SUM(N9:N20)</f>
        <v>11000</v>
      </c>
      <c r="O8" s="74">
        <f>SUM(O9:O28)</f>
        <v>20000</v>
      </c>
      <c r="P8" s="99"/>
      <c r="Q8" s="99"/>
      <c r="S8" s="78">
        <f>SUM(S9:S20)</f>
        <v>12006</v>
      </c>
      <c r="T8" s="78">
        <f>SUM(T9:T20)</f>
        <v>4294</v>
      </c>
    </row>
    <row r="9" spans="1:25" ht="25.5" x14ac:dyDescent="0.2">
      <c r="A9" s="68">
        <v>1</v>
      </c>
      <c r="B9" s="69" t="s">
        <v>11</v>
      </c>
      <c r="C9" s="68" t="s">
        <v>26</v>
      </c>
      <c r="D9" s="68" t="s">
        <v>56</v>
      </c>
      <c r="E9" s="68"/>
      <c r="F9" s="71">
        <v>2900</v>
      </c>
      <c r="G9" s="71">
        <f>SUM(H9:J9)</f>
        <v>2900</v>
      </c>
      <c r="H9" s="71">
        <v>2900</v>
      </c>
      <c r="I9" s="71"/>
      <c r="J9" s="71"/>
      <c r="K9" s="75">
        <v>2000</v>
      </c>
      <c r="L9" s="71"/>
      <c r="M9" s="71"/>
      <c r="N9" s="75">
        <v>500</v>
      </c>
      <c r="O9" s="71"/>
      <c r="P9" s="101"/>
      <c r="Q9" s="101"/>
      <c r="R9" s="32">
        <f>H9*85%</f>
        <v>2465</v>
      </c>
      <c r="S9" s="53">
        <v>900</v>
      </c>
    </row>
    <row r="10" spans="1:25" ht="25.5" x14ac:dyDescent="0.2">
      <c r="A10" s="68">
        <v>2</v>
      </c>
      <c r="B10" s="70" t="s">
        <v>12</v>
      </c>
      <c r="C10" s="68" t="s">
        <v>35</v>
      </c>
      <c r="D10" s="68" t="s">
        <v>27</v>
      </c>
      <c r="E10" s="68"/>
      <c r="F10" s="71">
        <v>3000</v>
      </c>
      <c r="G10" s="71">
        <f t="shared" ref="G10:G20" si="3">SUM(H10:J10)</f>
        <v>3000</v>
      </c>
      <c r="H10" s="88">
        <v>3000</v>
      </c>
      <c r="I10" s="71"/>
      <c r="J10" s="71"/>
      <c r="K10" s="75">
        <v>3000</v>
      </c>
      <c r="L10" s="71"/>
      <c r="M10" s="71"/>
      <c r="N10" s="75"/>
      <c r="O10" s="71"/>
      <c r="P10" s="101"/>
      <c r="Q10" s="101"/>
      <c r="R10" s="32">
        <f t="shared" ref="R10:R13" si="4">H10*85%</f>
        <v>2550</v>
      </c>
      <c r="S10" s="72"/>
      <c r="T10" s="72"/>
      <c r="U10" s="72"/>
      <c r="V10" s="72"/>
      <c r="W10" s="72"/>
      <c r="X10" s="72"/>
      <c r="Y10" s="72"/>
    </row>
    <row r="11" spans="1:25" ht="25.5" x14ac:dyDescent="0.2">
      <c r="A11" s="68">
        <v>3</v>
      </c>
      <c r="B11" s="70" t="s">
        <v>13</v>
      </c>
      <c r="C11" s="68" t="s">
        <v>28</v>
      </c>
      <c r="D11" s="68" t="s">
        <v>57</v>
      </c>
      <c r="E11" s="68"/>
      <c r="F11" s="71">
        <v>2000</v>
      </c>
      <c r="G11" s="71">
        <f t="shared" si="3"/>
        <v>2000</v>
      </c>
      <c r="H11" s="88">
        <v>2000</v>
      </c>
      <c r="I11" s="71"/>
      <c r="J11" s="71"/>
      <c r="K11" s="75">
        <v>2000</v>
      </c>
      <c r="L11" s="71"/>
      <c r="M11" s="71"/>
      <c r="N11" s="75"/>
      <c r="O11" s="71"/>
      <c r="P11" s="101"/>
      <c r="Q11" s="101"/>
      <c r="R11" s="32">
        <f t="shared" si="4"/>
        <v>1700</v>
      </c>
      <c r="S11" s="72"/>
      <c r="T11" s="72"/>
      <c r="U11" s="72"/>
      <c r="V11" s="72"/>
      <c r="W11" s="72"/>
      <c r="X11" s="72"/>
      <c r="Y11" s="72"/>
    </row>
    <row r="12" spans="1:25" ht="25.5" x14ac:dyDescent="0.2">
      <c r="A12" s="68">
        <v>4</v>
      </c>
      <c r="B12" s="70" t="s">
        <v>14</v>
      </c>
      <c r="C12" s="68" t="s">
        <v>29</v>
      </c>
      <c r="D12" s="68" t="s">
        <v>57</v>
      </c>
      <c r="E12" s="68"/>
      <c r="F12" s="71">
        <v>4500</v>
      </c>
      <c r="G12" s="71">
        <f t="shared" si="3"/>
        <v>4500</v>
      </c>
      <c r="H12" s="71">
        <v>4500</v>
      </c>
      <c r="I12" s="71"/>
      <c r="J12" s="71"/>
      <c r="K12" s="75">
        <v>2000</v>
      </c>
      <c r="L12" s="71"/>
      <c r="M12" s="71"/>
      <c r="N12" s="75">
        <v>1500</v>
      </c>
      <c r="O12" s="71"/>
      <c r="P12" s="101"/>
      <c r="Q12" s="101"/>
      <c r="R12" s="32">
        <f t="shared" si="4"/>
        <v>3825</v>
      </c>
      <c r="S12" s="72">
        <v>1500</v>
      </c>
      <c r="T12" s="72"/>
      <c r="U12" s="72"/>
      <c r="V12" s="72"/>
      <c r="W12" s="72"/>
      <c r="X12" s="72"/>
      <c r="Y12" s="72"/>
    </row>
    <row r="13" spans="1:25" ht="25.5" x14ac:dyDescent="0.2">
      <c r="A13" s="68">
        <v>5</v>
      </c>
      <c r="B13" s="70" t="s">
        <v>58</v>
      </c>
      <c r="C13" s="68" t="s">
        <v>26</v>
      </c>
      <c r="D13" s="68" t="s">
        <v>56</v>
      </c>
      <c r="E13" s="68"/>
      <c r="F13" s="71">
        <v>10000</v>
      </c>
      <c r="G13" s="71">
        <f t="shared" si="3"/>
        <v>10000</v>
      </c>
      <c r="H13" s="88">
        <v>10000</v>
      </c>
      <c r="I13" s="74"/>
      <c r="J13" s="74"/>
      <c r="K13" s="75">
        <v>4377</v>
      </c>
      <c r="L13" s="71"/>
      <c r="M13" s="71"/>
      <c r="N13" s="75">
        <v>3000</v>
      </c>
      <c r="O13" s="71"/>
      <c r="P13" s="101"/>
      <c r="Q13" s="101"/>
      <c r="R13" s="32">
        <f t="shared" si="4"/>
        <v>8500</v>
      </c>
      <c r="S13" s="72">
        <v>2000</v>
      </c>
      <c r="T13" s="72"/>
      <c r="U13" s="72"/>
      <c r="V13" s="72"/>
      <c r="W13" s="72"/>
      <c r="X13" s="72"/>
      <c r="Y13" s="72"/>
    </row>
    <row r="14" spans="1:25" ht="38.25" x14ac:dyDescent="0.2">
      <c r="A14" s="68">
        <v>6</v>
      </c>
      <c r="B14" s="69" t="s">
        <v>59</v>
      </c>
      <c r="C14" s="68" t="s">
        <v>26</v>
      </c>
      <c r="D14" s="68" t="s">
        <v>56</v>
      </c>
      <c r="E14" s="68"/>
      <c r="F14" s="71">
        <v>14900</v>
      </c>
      <c r="G14" s="71">
        <f t="shared" si="3"/>
        <v>14900</v>
      </c>
      <c r="H14" s="71"/>
      <c r="I14" s="71">
        <v>5950</v>
      </c>
      <c r="J14" s="71">
        <v>8950</v>
      </c>
      <c r="K14" s="75"/>
      <c r="L14" s="75">
        <v>3000</v>
      </c>
      <c r="M14" s="71">
        <v>8950</v>
      </c>
      <c r="N14" s="75"/>
      <c r="O14" s="71"/>
      <c r="P14" s="101"/>
      <c r="Q14" s="101"/>
      <c r="R14" s="72"/>
      <c r="S14" s="72"/>
      <c r="T14" s="72">
        <v>1000</v>
      </c>
      <c r="U14" s="72"/>
      <c r="V14" s="72"/>
      <c r="W14" s="72"/>
      <c r="X14" s="72"/>
      <c r="Y14" s="72"/>
    </row>
    <row r="15" spans="1:25" ht="25.5" x14ac:dyDescent="0.2">
      <c r="A15" s="68">
        <v>7</v>
      </c>
      <c r="B15" s="70" t="s">
        <v>17</v>
      </c>
      <c r="C15" s="68" t="s">
        <v>26</v>
      </c>
      <c r="D15" s="68" t="s">
        <v>56</v>
      </c>
      <c r="E15" s="68"/>
      <c r="F15" s="71">
        <v>11000</v>
      </c>
      <c r="G15" s="71">
        <f t="shared" si="3"/>
        <v>11000</v>
      </c>
      <c r="H15" s="88">
        <v>6000</v>
      </c>
      <c r="I15" s="71">
        <v>5000</v>
      </c>
      <c r="J15" s="71"/>
      <c r="K15" s="71"/>
      <c r="L15" s="71">
        <v>1444.5</v>
      </c>
      <c r="M15" s="71"/>
      <c r="N15" s="75">
        <v>2000</v>
      </c>
      <c r="O15" s="71">
        <v>2000</v>
      </c>
      <c r="P15" s="101"/>
      <c r="Q15" s="101"/>
      <c r="R15" s="72"/>
      <c r="S15" s="72">
        <v>2000</v>
      </c>
      <c r="T15" s="87">
        <v>794</v>
      </c>
      <c r="U15" s="72"/>
      <c r="V15" s="72"/>
      <c r="W15" s="72"/>
      <c r="X15" s="72"/>
      <c r="Y15" s="72"/>
    </row>
    <row r="16" spans="1:25" ht="25.5" x14ac:dyDescent="0.2">
      <c r="A16" s="68">
        <v>8</v>
      </c>
      <c r="B16" s="70" t="s">
        <v>60</v>
      </c>
      <c r="C16" s="68" t="s">
        <v>26</v>
      </c>
      <c r="D16" s="68" t="s">
        <v>56</v>
      </c>
      <c r="E16" s="68"/>
      <c r="F16" s="71">
        <v>6000</v>
      </c>
      <c r="G16" s="71">
        <f t="shared" si="3"/>
        <v>6000</v>
      </c>
      <c r="H16" s="88">
        <v>500</v>
      </c>
      <c r="I16" s="71">
        <v>4500</v>
      </c>
      <c r="J16" s="71">
        <v>1000</v>
      </c>
      <c r="K16" s="71"/>
      <c r="L16" s="71"/>
      <c r="M16" s="71">
        <v>1000</v>
      </c>
      <c r="N16" s="75"/>
      <c r="O16" s="71">
        <v>2000</v>
      </c>
      <c r="P16" s="101"/>
      <c r="Q16" s="101"/>
      <c r="R16" s="72"/>
      <c r="S16" s="72">
        <v>500</v>
      </c>
      <c r="T16" s="72">
        <v>1500</v>
      </c>
      <c r="U16" s="72"/>
      <c r="V16" s="72"/>
      <c r="W16" s="72"/>
      <c r="X16" s="72"/>
      <c r="Y16" s="72"/>
    </row>
    <row r="17" spans="1:25" ht="25.5" x14ac:dyDescent="0.2">
      <c r="A17" s="68">
        <v>9</v>
      </c>
      <c r="B17" s="70" t="s">
        <v>45</v>
      </c>
      <c r="C17" s="68" t="s">
        <v>26</v>
      </c>
      <c r="D17" s="68" t="s">
        <v>56</v>
      </c>
      <c r="E17" s="68"/>
      <c r="F17" s="71">
        <v>14900</v>
      </c>
      <c r="G17" s="71">
        <f t="shared" si="3"/>
        <v>14900</v>
      </c>
      <c r="H17" s="88">
        <v>9900</v>
      </c>
      <c r="I17" s="71"/>
      <c r="J17" s="71">
        <v>5000</v>
      </c>
      <c r="K17" s="71"/>
      <c r="L17" s="71"/>
      <c r="M17" s="71">
        <v>5000</v>
      </c>
      <c r="N17" s="75">
        <v>2000</v>
      </c>
      <c r="O17" s="71"/>
      <c r="P17" s="101"/>
      <c r="Q17" s="101"/>
      <c r="R17" s="72"/>
      <c r="S17" s="72">
        <v>2000</v>
      </c>
      <c r="T17" s="72"/>
      <c r="U17" s="72"/>
      <c r="V17" s="72"/>
      <c r="W17" s="72"/>
      <c r="X17" s="72"/>
      <c r="Y17" s="72"/>
    </row>
    <row r="18" spans="1:25" s="80" customFormat="1" ht="45.6" customHeight="1" x14ac:dyDescent="0.2">
      <c r="A18" s="76">
        <v>10</v>
      </c>
      <c r="B18" s="79" t="s">
        <v>63</v>
      </c>
      <c r="C18" s="76" t="s">
        <v>64</v>
      </c>
      <c r="D18" s="76" t="s">
        <v>56</v>
      </c>
      <c r="E18" s="76"/>
      <c r="F18" s="83">
        <v>1600</v>
      </c>
      <c r="G18" s="83">
        <f t="shared" si="3"/>
        <v>1600</v>
      </c>
      <c r="H18" s="89"/>
      <c r="I18" s="83"/>
      <c r="J18" s="83">
        <v>1600</v>
      </c>
      <c r="K18" s="83"/>
      <c r="L18" s="83"/>
      <c r="M18" s="83">
        <v>1200</v>
      </c>
      <c r="N18" s="75"/>
      <c r="O18" s="71"/>
      <c r="P18" s="101"/>
      <c r="Q18" s="101"/>
      <c r="R18" s="77"/>
      <c r="S18" s="77"/>
      <c r="T18" s="77"/>
      <c r="U18" s="77"/>
      <c r="V18" s="77"/>
      <c r="W18" s="77"/>
      <c r="X18" s="77"/>
      <c r="Y18" s="77"/>
    </row>
    <row r="19" spans="1:25" ht="38.25" x14ac:dyDescent="0.2">
      <c r="A19" s="68">
        <v>11</v>
      </c>
      <c r="B19" s="70" t="s">
        <v>65</v>
      </c>
      <c r="C19" s="68" t="s">
        <v>66</v>
      </c>
      <c r="D19" s="68" t="s">
        <v>56</v>
      </c>
      <c r="E19" s="68"/>
      <c r="F19" s="71">
        <v>4000</v>
      </c>
      <c r="G19" s="71">
        <f>SUM(H19:J19)</f>
        <v>1000</v>
      </c>
      <c r="H19" s="88"/>
      <c r="I19" s="64"/>
      <c r="J19" s="71">
        <v>1000</v>
      </c>
      <c r="K19" s="71"/>
      <c r="L19" s="71"/>
      <c r="M19" s="71">
        <v>1000</v>
      </c>
      <c r="N19" s="75"/>
      <c r="O19" s="71"/>
      <c r="P19" s="101"/>
      <c r="Q19" s="101"/>
      <c r="R19" s="72"/>
      <c r="S19" s="72"/>
      <c r="T19" s="72"/>
      <c r="U19" s="72"/>
      <c r="V19" s="72"/>
      <c r="W19" s="72"/>
      <c r="X19" s="72"/>
      <c r="Y19" s="72"/>
    </row>
    <row r="20" spans="1:25" ht="25.5" x14ac:dyDescent="0.2">
      <c r="A20" s="68">
        <v>12</v>
      </c>
      <c r="B20" s="70" t="s">
        <v>61</v>
      </c>
      <c r="C20" s="68" t="s">
        <v>62</v>
      </c>
      <c r="D20" s="68" t="s">
        <v>56</v>
      </c>
      <c r="E20" s="68"/>
      <c r="F20" s="71">
        <v>7000</v>
      </c>
      <c r="G20" s="71">
        <f t="shared" si="3"/>
        <v>7000</v>
      </c>
      <c r="H20" s="88">
        <v>3106</v>
      </c>
      <c r="I20" s="71">
        <v>1894</v>
      </c>
      <c r="J20" s="71">
        <v>2000</v>
      </c>
      <c r="K20" s="71"/>
      <c r="L20" s="71"/>
      <c r="M20" s="71">
        <v>2000</v>
      </c>
      <c r="N20" s="75">
        <v>2000</v>
      </c>
      <c r="O20" s="71">
        <v>1000</v>
      </c>
      <c r="P20" s="101"/>
      <c r="Q20" s="101"/>
      <c r="R20" s="72"/>
      <c r="S20" s="72">
        <v>3106</v>
      </c>
      <c r="T20" s="86">
        <f>O20</f>
        <v>1000</v>
      </c>
      <c r="U20" s="86"/>
      <c r="V20" s="72"/>
      <c r="W20" s="72"/>
      <c r="X20" s="72"/>
      <c r="Y20" s="72"/>
    </row>
    <row r="21" spans="1:25" x14ac:dyDescent="0.2">
      <c r="A21" s="65" t="s">
        <v>9</v>
      </c>
      <c r="B21" s="67" t="s">
        <v>101</v>
      </c>
      <c r="C21" s="65"/>
      <c r="D21" s="65"/>
      <c r="E21" s="65"/>
      <c r="F21" s="74">
        <f>SUBTOTAL(9,F22:F26)</f>
        <v>195500</v>
      </c>
      <c r="G21" s="94">
        <f t="shared" ref="G21:N21" si="5">SUBTOTAL(9,G22:G26)</f>
        <v>105500</v>
      </c>
      <c r="H21" s="94">
        <f t="shared" si="5"/>
        <v>33500</v>
      </c>
      <c r="I21" s="94">
        <f t="shared" si="5"/>
        <v>72000</v>
      </c>
      <c r="J21" s="94">
        <f t="shared" si="5"/>
        <v>0</v>
      </c>
      <c r="K21" s="94">
        <f t="shared" si="5"/>
        <v>0</v>
      </c>
      <c r="L21" s="94">
        <f t="shared" si="5"/>
        <v>0</v>
      </c>
      <c r="M21" s="94">
        <f t="shared" si="5"/>
        <v>0</v>
      </c>
      <c r="N21" s="94">
        <f t="shared" si="5"/>
        <v>4350</v>
      </c>
      <c r="O21" s="71"/>
      <c r="P21" s="101"/>
      <c r="Q21" s="101"/>
      <c r="R21" s="72"/>
      <c r="S21" s="66">
        <f>SUM(S22:S26)</f>
        <v>3501</v>
      </c>
      <c r="T21" s="72"/>
      <c r="U21" s="72"/>
      <c r="V21" s="72"/>
      <c r="W21" s="72"/>
      <c r="X21" s="72"/>
      <c r="Y21" s="72"/>
    </row>
    <row r="22" spans="1:25" ht="25.5" x14ac:dyDescent="0.2">
      <c r="A22" s="68">
        <v>1</v>
      </c>
      <c r="B22" s="69" t="s">
        <v>25</v>
      </c>
      <c r="C22" s="68" t="s">
        <v>36</v>
      </c>
      <c r="D22" s="68" t="s">
        <v>71</v>
      </c>
      <c r="E22" s="68"/>
      <c r="F22" s="71">
        <v>9000</v>
      </c>
      <c r="G22" s="71">
        <f>SUM(H22:J22)</f>
        <v>9000</v>
      </c>
      <c r="H22" s="71">
        <v>9000</v>
      </c>
      <c r="I22" s="74"/>
      <c r="J22" s="74"/>
      <c r="K22" s="71"/>
      <c r="L22" s="71"/>
      <c r="M22" s="71"/>
      <c r="N22" s="75">
        <v>1350</v>
      </c>
      <c r="O22" s="71"/>
      <c r="P22" s="101"/>
      <c r="Q22" s="101"/>
      <c r="R22" s="72"/>
      <c r="S22" s="72">
        <v>1000</v>
      </c>
      <c r="T22" s="72"/>
      <c r="U22" s="72"/>
      <c r="V22" s="72"/>
      <c r="W22" s="72"/>
      <c r="X22" s="72"/>
      <c r="Y22" s="72"/>
    </row>
    <row r="23" spans="1:25" s="93" customFormat="1" ht="38.25" x14ac:dyDescent="0.2">
      <c r="A23" s="95">
        <v>2</v>
      </c>
      <c r="B23" s="69" t="s">
        <v>43</v>
      </c>
      <c r="C23" s="68" t="s">
        <v>34</v>
      </c>
      <c r="D23" s="68" t="s">
        <v>33</v>
      </c>
      <c r="E23" s="71">
        <v>7000</v>
      </c>
      <c r="F23" s="71">
        <v>7000</v>
      </c>
      <c r="G23" s="71">
        <f>SUM(H23:L23)</f>
        <v>7000</v>
      </c>
      <c r="H23" s="71">
        <v>7000</v>
      </c>
      <c r="K23" s="66"/>
      <c r="L23" s="66"/>
      <c r="M23" s="95"/>
      <c r="N23" s="75">
        <v>1000</v>
      </c>
      <c r="O23" s="71"/>
      <c r="P23" s="101"/>
      <c r="Q23" s="101"/>
      <c r="R23" s="72"/>
      <c r="S23" s="72"/>
      <c r="T23" s="72"/>
      <c r="U23" s="72"/>
      <c r="V23" s="72"/>
      <c r="W23" s="72"/>
      <c r="X23" s="72"/>
      <c r="Y23" s="72"/>
    </row>
    <row r="24" spans="1:25" ht="25.5" x14ac:dyDescent="0.2">
      <c r="A24" s="68">
        <v>2</v>
      </c>
      <c r="B24" s="70" t="s">
        <v>15</v>
      </c>
      <c r="C24" s="68" t="s">
        <v>30</v>
      </c>
      <c r="D24" s="68" t="s">
        <v>71</v>
      </c>
      <c r="E24" s="68"/>
      <c r="F24" s="71">
        <v>2500</v>
      </c>
      <c r="G24" s="71">
        <f t="shared" ref="G24:G26" si="6">SUM(H24:J24)</f>
        <v>2500</v>
      </c>
      <c r="H24" s="88">
        <v>2500</v>
      </c>
      <c r="I24" s="71"/>
      <c r="J24" s="71"/>
      <c r="K24" s="71"/>
      <c r="L24" s="71"/>
      <c r="M24" s="71"/>
      <c r="N24" s="75">
        <v>500</v>
      </c>
      <c r="O24" s="71"/>
      <c r="P24" s="101"/>
      <c r="Q24" s="101"/>
      <c r="R24" s="72"/>
      <c r="S24" s="72">
        <v>500</v>
      </c>
      <c r="T24" s="72"/>
      <c r="U24" s="72"/>
      <c r="V24" s="72"/>
      <c r="W24" s="72"/>
      <c r="X24" s="72"/>
      <c r="Y24" s="72"/>
    </row>
    <row r="25" spans="1:25" ht="30" customHeight="1" x14ac:dyDescent="0.2">
      <c r="A25" s="68">
        <v>3</v>
      </c>
      <c r="B25" s="69" t="s">
        <v>16</v>
      </c>
      <c r="C25" s="68" t="s">
        <v>32</v>
      </c>
      <c r="D25" s="68" t="s">
        <v>71</v>
      </c>
      <c r="E25" s="68"/>
      <c r="F25" s="71">
        <v>5000</v>
      </c>
      <c r="G25" s="71">
        <f t="shared" si="6"/>
        <v>5000</v>
      </c>
      <c r="H25" s="71">
        <v>5000</v>
      </c>
      <c r="I25" s="71"/>
      <c r="J25" s="71"/>
      <c r="K25" s="71"/>
      <c r="L25" s="71"/>
      <c r="M25" s="71"/>
      <c r="N25" s="75">
        <v>1000</v>
      </c>
      <c r="O25" s="71"/>
      <c r="P25" s="101"/>
      <c r="Q25" s="101"/>
      <c r="R25" s="72"/>
      <c r="S25" s="72">
        <v>1000</v>
      </c>
      <c r="T25" s="72"/>
      <c r="U25" s="72"/>
      <c r="V25" s="72"/>
      <c r="W25" s="72"/>
      <c r="X25" s="72"/>
      <c r="Y25" s="72"/>
    </row>
    <row r="26" spans="1:25" ht="25.5" x14ac:dyDescent="0.2">
      <c r="A26" s="68">
        <v>4</v>
      </c>
      <c r="B26" s="69" t="s">
        <v>72</v>
      </c>
      <c r="C26" s="68" t="s">
        <v>32</v>
      </c>
      <c r="D26" s="68" t="s">
        <v>73</v>
      </c>
      <c r="E26" s="68"/>
      <c r="F26" s="71">
        <v>172000</v>
      </c>
      <c r="G26" s="71">
        <f t="shared" si="6"/>
        <v>82000</v>
      </c>
      <c r="H26" s="71">
        <v>10000</v>
      </c>
      <c r="I26" s="71">
        <v>72000</v>
      </c>
      <c r="J26" s="71"/>
      <c r="K26" s="71"/>
      <c r="L26" s="71"/>
      <c r="M26" s="71"/>
      <c r="N26" s="75">
        <v>500</v>
      </c>
      <c r="O26" s="71">
        <v>15000</v>
      </c>
      <c r="P26" s="101"/>
      <c r="Q26" s="101"/>
      <c r="R26" s="72"/>
      <c r="S26" s="72">
        <v>1001</v>
      </c>
      <c r="T26" s="72"/>
      <c r="U26" s="72"/>
      <c r="V26" s="72"/>
      <c r="W26" s="72"/>
      <c r="X26" s="72"/>
      <c r="Y26" s="72"/>
    </row>
    <row r="27" spans="1:25" ht="34.5" customHeight="1" x14ac:dyDescent="0.2">
      <c r="A27" s="65" t="s">
        <v>92</v>
      </c>
      <c r="B27" s="67" t="s">
        <v>90</v>
      </c>
      <c r="C27" s="65"/>
      <c r="D27" s="65"/>
      <c r="E27" s="65"/>
      <c r="F27" s="73">
        <f>SUBTOTAL(9,F28)</f>
        <v>150</v>
      </c>
      <c r="G27" s="73">
        <f>SUBTOTAL(9,G28)</f>
        <v>150</v>
      </c>
      <c r="H27" s="172" t="s">
        <v>94</v>
      </c>
      <c r="I27" s="173"/>
      <c r="J27" s="174"/>
      <c r="K27" s="172" t="s">
        <v>94</v>
      </c>
      <c r="L27" s="173"/>
      <c r="M27" s="174"/>
      <c r="N27" s="172" t="s">
        <v>94</v>
      </c>
      <c r="O27" s="173"/>
      <c r="P27" s="99"/>
      <c r="Q27" s="99"/>
      <c r="R27" s="72"/>
      <c r="S27" s="72"/>
      <c r="T27" s="72"/>
      <c r="U27" s="72"/>
      <c r="V27" s="72"/>
      <c r="W27" s="72"/>
      <c r="X27" s="72"/>
      <c r="Y27" s="72"/>
    </row>
    <row r="28" spans="1:25" s="80" customFormat="1" ht="25.5" x14ac:dyDescent="0.2">
      <c r="A28" s="76"/>
      <c r="B28" s="82" t="s">
        <v>90</v>
      </c>
      <c r="C28" s="76"/>
      <c r="D28" s="76" t="s">
        <v>91</v>
      </c>
      <c r="E28" s="76"/>
      <c r="F28" s="83">
        <v>150</v>
      </c>
      <c r="G28" s="83">
        <v>150</v>
      </c>
      <c r="H28" s="168">
        <v>750</v>
      </c>
      <c r="I28" s="169"/>
      <c r="J28" s="170"/>
      <c r="K28" s="171">
        <v>150</v>
      </c>
      <c r="L28" s="171"/>
      <c r="M28" s="171"/>
      <c r="N28" s="168">
        <v>150</v>
      </c>
      <c r="O28" s="169"/>
      <c r="P28" s="102"/>
      <c r="Q28" s="102"/>
      <c r="R28" s="77"/>
      <c r="S28" s="77"/>
      <c r="T28" s="77"/>
      <c r="U28" s="77"/>
      <c r="V28" s="77"/>
      <c r="W28" s="77"/>
      <c r="X28" s="77"/>
      <c r="Y28" s="77"/>
    </row>
    <row r="29" spans="1:25" x14ac:dyDescent="0.2">
      <c r="B29" s="53"/>
      <c r="N29" s="77"/>
      <c r="O29" s="77"/>
      <c r="P29" s="77"/>
      <c r="Q29" s="77"/>
      <c r="R29" s="72"/>
      <c r="S29" s="72"/>
      <c r="T29" s="72"/>
      <c r="U29" s="72"/>
      <c r="V29" s="72"/>
      <c r="W29" s="72"/>
      <c r="X29" s="72"/>
      <c r="Y29" s="72"/>
    </row>
    <row r="30" spans="1:25" x14ac:dyDescent="0.2">
      <c r="B30" s="53"/>
      <c r="N30" s="77"/>
      <c r="O30" s="77"/>
      <c r="P30" s="77"/>
      <c r="Q30" s="77"/>
      <c r="R30" s="72"/>
      <c r="S30" s="72"/>
      <c r="T30" s="72"/>
      <c r="U30" s="72"/>
      <c r="V30" s="72"/>
      <c r="W30" s="72"/>
      <c r="X30" s="72"/>
      <c r="Y30" s="72"/>
    </row>
    <row r="31" spans="1:25" x14ac:dyDescent="0.2">
      <c r="N31" s="77"/>
      <c r="O31" s="77"/>
      <c r="P31" s="77"/>
      <c r="Q31" s="77"/>
      <c r="R31" s="72"/>
      <c r="S31" s="72"/>
      <c r="T31" s="72"/>
      <c r="U31" s="72"/>
      <c r="V31" s="72"/>
      <c r="W31" s="72"/>
      <c r="X31" s="72"/>
      <c r="Y31" s="72"/>
    </row>
    <row r="32" spans="1:25" x14ac:dyDescent="0.2">
      <c r="N32" s="77"/>
      <c r="O32" s="77"/>
      <c r="P32" s="77"/>
      <c r="Q32" s="77"/>
      <c r="R32" s="72"/>
      <c r="S32" s="72"/>
      <c r="T32" s="72"/>
      <c r="U32" s="72"/>
      <c r="V32" s="72"/>
      <c r="W32" s="72"/>
      <c r="X32" s="72"/>
      <c r="Y32" s="72"/>
    </row>
  </sheetData>
  <mergeCells count="30">
    <mergeCell ref="R4:R5"/>
    <mergeCell ref="N28:O28"/>
    <mergeCell ref="A1:O1"/>
    <mergeCell ref="J2:O2"/>
    <mergeCell ref="K27:M27"/>
    <mergeCell ref="N27:O27"/>
    <mergeCell ref="K4:K5"/>
    <mergeCell ref="L4:L5"/>
    <mergeCell ref="M4:M5"/>
    <mergeCell ref="N4:N5"/>
    <mergeCell ref="O4:O5"/>
    <mergeCell ref="P4:P5"/>
    <mergeCell ref="A3:A5"/>
    <mergeCell ref="B3:B5"/>
    <mergeCell ref="G4:G5"/>
    <mergeCell ref="H4:H5"/>
    <mergeCell ref="C3:C5"/>
    <mergeCell ref="D3:D5"/>
    <mergeCell ref="E3:E5"/>
    <mergeCell ref="F3:F5"/>
    <mergeCell ref="G3:J3"/>
    <mergeCell ref="K3:M3"/>
    <mergeCell ref="Q4:Q5"/>
    <mergeCell ref="P3:Q3"/>
    <mergeCell ref="H28:J28"/>
    <mergeCell ref="K28:M28"/>
    <mergeCell ref="H27:J27"/>
    <mergeCell ref="N3:O3"/>
    <mergeCell ref="I4:I5"/>
    <mergeCell ref="J4:J5"/>
  </mergeCells>
  <pageMargins left="0.62992125984251968" right="0.31496062992125984" top="0.55118110236220474" bottom="0.51181102362204722" header="0.27559055118110237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92" zoomScaleNormal="75" zoomScaleSheetLayoutView="92" workbookViewId="0">
      <pane xSplit="2" ySplit="9" topLeftCell="E10" activePane="bottomRight" state="frozen"/>
      <selection activeCell="C15" sqref="C15"/>
      <selection pane="topRight" activeCell="C15" sqref="C15"/>
      <selection pane="bottomLeft" activeCell="C15" sqref="C15"/>
      <selection pane="bottomRight" activeCell="H11" sqref="H11"/>
    </sheetView>
  </sheetViews>
  <sheetFormatPr defaultColWidth="9.125" defaultRowHeight="16.5" x14ac:dyDescent="0.2"/>
  <cols>
    <col min="1" max="1" width="6.125" style="7" customWidth="1"/>
    <col min="2" max="2" width="40.25" style="2" customWidth="1"/>
    <col min="3" max="3" width="25.125" style="7" customWidth="1"/>
    <col min="4" max="4" width="19.75" style="7" customWidth="1"/>
    <col min="5" max="5" width="13.375" style="8" customWidth="1"/>
    <col min="6" max="6" width="13.375" style="3" customWidth="1"/>
    <col min="7" max="7" width="18.75" style="3" customWidth="1"/>
    <col min="8" max="8" width="19.125" style="7" customWidth="1"/>
    <col min="9" max="9" width="25.125" style="7" customWidth="1"/>
    <col min="10" max="10" width="22.875" style="7" customWidth="1"/>
    <col min="11" max="16384" width="9.125" style="7"/>
  </cols>
  <sheetData>
    <row r="1" spans="1:9" ht="16.5" customHeight="1" x14ac:dyDescent="0.2">
      <c r="B1" s="27"/>
      <c r="C1" s="27"/>
      <c r="D1" s="27"/>
      <c r="E1" s="27"/>
      <c r="F1" s="27"/>
      <c r="G1" s="179" t="s">
        <v>41</v>
      </c>
      <c r="H1" s="179"/>
    </row>
    <row r="2" spans="1:9" ht="22.5" customHeight="1" x14ac:dyDescent="0.2">
      <c r="A2" s="184" t="s">
        <v>23</v>
      </c>
      <c r="B2" s="184"/>
      <c r="C2" s="184"/>
      <c r="D2" s="184"/>
      <c r="E2" s="184"/>
      <c r="F2" s="184"/>
      <c r="G2" s="184"/>
      <c r="H2" s="184"/>
    </row>
    <row r="3" spans="1:9" ht="22.5" customHeight="1" x14ac:dyDescent="0.2">
      <c r="A3" s="185" t="s">
        <v>24</v>
      </c>
      <c r="B3" s="185"/>
      <c r="C3" s="185"/>
      <c r="D3" s="185"/>
      <c r="E3" s="185"/>
      <c r="F3" s="185"/>
      <c r="G3" s="185"/>
      <c r="H3" s="185"/>
    </row>
    <row r="4" spans="1:9" ht="18.75" x14ac:dyDescent="0.2">
      <c r="A4" s="9"/>
      <c r="B4" s="10"/>
      <c r="C4" s="9"/>
      <c r="D4" s="9"/>
      <c r="E4" s="9"/>
      <c r="F4" s="11"/>
      <c r="G4" s="163" t="s">
        <v>42</v>
      </c>
      <c r="H4" s="163"/>
    </row>
    <row r="5" spans="1:9" s="4" customFormat="1" ht="45" customHeight="1" x14ac:dyDescent="0.2">
      <c r="A5" s="186" t="s">
        <v>0</v>
      </c>
      <c r="B5" s="186" t="s">
        <v>1</v>
      </c>
      <c r="C5" s="186" t="s">
        <v>2</v>
      </c>
      <c r="D5" s="186" t="s">
        <v>3</v>
      </c>
      <c r="E5" s="190" t="s">
        <v>38</v>
      </c>
      <c r="F5" s="183" t="s">
        <v>4</v>
      </c>
      <c r="G5" s="183"/>
      <c r="H5" s="187" t="s">
        <v>5</v>
      </c>
    </row>
    <row r="6" spans="1:9" s="4" customFormat="1" ht="18.75" customHeight="1" x14ac:dyDescent="0.2">
      <c r="A6" s="186"/>
      <c r="B6" s="186"/>
      <c r="C6" s="186"/>
      <c r="D6" s="186"/>
      <c r="E6" s="191"/>
      <c r="F6" s="183" t="s">
        <v>6</v>
      </c>
      <c r="G6" s="180" t="s">
        <v>21</v>
      </c>
      <c r="H6" s="188"/>
    </row>
    <row r="7" spans="1:9" s="4" customFormat="1" ht="16.5" customHeight="1" x14ac:dyDescent="0.2">
      <c r="A7" s="186"/>
      <c r="B7" s="186"/>
      <c r="C7" s="186"/>
      <c r="D7" s="186"/>
      <c r="E7" s="191"/>
      <c r="F7" s="183"/>
      <c r="G7" s="181"/>
      <c r="H7" s="188"/>
    </row>
    <row r="8" spans="1:9" s="4" customFormat="1" ht="24.75" customHeight="1" x14ac:dyDescent="0.2">
      <c r="A8" s="186"/>
      <c r="B8" s="186"/>
      <c r="C8" s="186"/>
      <c r="D8" s="186"/>
      <c r="E8" s="192"/>
      <c r="F8" s="183"/>
      <c r="G8" s="182"/>
      <c r="H8" s="189"/>
    </row>
    <row r="9" spans="1:9" s="5" customFormat="1" ht="18.75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</row>
    <row r="10" spans="1:9" s="4" customFormat="1" ht="30" customHeight="1" x14ac:dyDescent="0.2">
      <c r="A10" s="13"/>
      <c r="B10" s="13" t="s">
        <v>7</v>
      </c>
      <c r="C10" s="13"/>
      <c r="D10" s="13"/>
      <c r="E10" s="13"/>
      <c r="F10" s="23">
        <f>SUM(F11:F15)</f>
        <v>25200</v>
      </c>
      <c r="G10" s="14">
        <f>SUM(G11:G15)</f>
        <v>25200</v>
      </c>
      <c r="H10" s="15"/>
      <c r="I10" s="8">
        <f>10000-I11</f>
        <v>2950</v>
      </c>
    </row>
    <row r="11" spans="1:9" ht="75.95" customHeight="1" x14ac:dyDescent="0.2">
      <c r="A11" s="16">
        <v>1</v>
      </c>
      <c r="B11" s="17" t="s">
        <v>47</v>
      </c>
      <c r="C11" s="18" t="s">
        <v>10</v>
      </c>
      <c r="D11" s="22" t="s">
        <v>26</v>
      </c>
      <c r="E11" s="24" t="s">
        <v>27</v>
      </c>
      <c r="F11" s="19">
        <f>G11</f>
        <v>13000</v>
      </c>
      <c r="G11" s="20">
        <v>13000</v>
      </c>
      <c r="H11" s="26" t="s">
        <v>44</v>
      </c>
      <c r="I11" s="7">
        <f>10000-I12</f>
        <v>7050</v>
      </c>
    </row>
    <row r="12" spans="1:9" ht="59.45" customHeight="1" x14ac:dyDescent="0.2">
      <c r="A12" s="16">
        <v>2</v>
      </c>
      <c r="B12" s="17" t="s">
        <v>17</v>
      </c>
      <c r="C12" s="18" t="s">
        <v>10</v>
      </c>
      <c r="D12" s="22" t="s">
        <v>26</v>
      </c>
      <c r="E12" s="24" t="s">
        <v>27</v>
      </c>
      <c r="F12" s="19">
        <f t="shared" ref="F12:F15" si="0">G12</f>
        <v>5200</v>
      </c>
      <c r="G12" s="21">
        <f>6000-(26000-25200)</f>
        <v>5200</v>
      </c>
      <c r="H12" s="26" t="s">
        <v>44</v>
      </c>
      <c r="I12" s="7">
        <f>14900-11950</f>
        <v>2950</v>
      </c>
    </row>
    <row r="13" spans="1:9" ht="46.5" customHeight="1" x14ac:dyDescent="0.2">
      <c r="A13" s="16">
        <v>3</v>
      </c>
      <c r="B13" s="17" t="s">
        <v>18</v>
      </c>
      <c r="C13" s="18" t="s">
        <v>22</v>
      </c>
      <c r="D13" s="22" t="s">
        <v>39</v>
      </c>
      <c r="E13" s="24" t="s">
        <v>31</v>
      </c>
      <c r="F13" s="19">
        <f t="shared" si="0"/>
        <v>3000</v>
      </c>
      <c r="G13" s="21">
        <v>3000</v>
      </c>
      <c r="H13" s="16"/>
    </row>
    <row r="14" spans="1:9" ht="59.45" customHeight="1" x14ac:dyDescent="0.2">
      <c r="A14" s="16">
        <v>4</v>
      </c>
      <c r="B14" s="17" t="s">
        <v>19</v>
      </c>
      <c r="C14" s="18" t="s">
        <v>22</v>
      </c>
      <c r="D14" s="22" t="s">
        <v>39</v>
      </c>
      <c r="E14" s="24" t="s">
        <v>33</v>
      </c>
      <c r="F14" s="19">
        <f t="shared" si="0"/>
        <v>2500</v>
      </c>
      <c r="G14" s="21">
        <v>2500</v>
      </c>
      <c r="H14" s="16"/>
    </row>
    <row r="15" spans="1:9" ht="59.45" customHeight="1" x14ac:dyDescent="0.2">
      <c r="A15" s="16">
        <v>5</v>
      </c>
      <c r="B15" s="17" t="s">
        <v>20</v>
      </c>
      <c r="C15" s="18" t="s">
        <v>10</v>
      </c>
      <c r="D15" s="22" t="s">
        <v>40</v>
      </c>
      <c r="E15" s="24" t="s">
        <v>37</v>
      </c>
      <c r="F15" s="19">
        <f t="shared" si="0"/>
        <v>1500</v>
      </c>
      <c r="G15" s="21">
        <v>1500</v>
      </c>
      <c r="H15" s="16"/>
    </row>
  </sheetData>
  <mergeCells count="13">
    <mergeCell ref="G1:H1"/>
    <mergeCell ref="G6:G8"/>
    <mergeCell ref="F6:F8"/>
    <mergeCell ref="A2:H2"/>
    <mergeCell ref="A3:H3"/>
    <mergeCell ref="G4:H4"/>
    <mergeCell ref="A5:A8"/>
    <mergeCell ref="B5:B8"/>
    <mergeCell ref="C5:C8"/>
    <mergeCell ref="D5:D8"/>
    <mergeCell ref="F5:G5"/>
    <mergeCell ref="H5:H8"/>
    <mergeCell ref="E5:E8"/>
  </mergeCells>
  <pageMargins left="0.56999999999999995" right="0.31" top="0.55000000000000004" bottom="0.51" header="0.28999999999999998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2" sqref="A2:O2"/>
    </sheetView>
  </sheetViews>
  <sheetFormatPr defaultColWidth="9.125" defaultRowHeight="16.5" x14ac:dyDescent="0.2"/>
  <cols>
    <col min="1" max="1" width="4.125" style="125" customWidth="1"/>
    <col min="2" max="2" width="25.75" style="2" customWidth="1"/>
    <col min="3" max="3" width="8.875" style="125" customWidth="1"/>
    <col min="4" max="4" width="0.125" style="125" hidden="1" customWidth="1"/>
    <col min="5" max="5" width="7.875" style="125" customWidth="1"/>
    <col min="6" max="6" width="1.125" style="125" hidden="1" customWidth="1"/>
    <col min="7" max="7" width="9" style="3" customWidth="1"/>
    <col min="8" max="8" width="8.875" style="3" customWidth="1"/>
    <col min="9" max="9" width="7.875" style="3" customWidth="1"/>
    <col min="10" max="10" width="8.5" style="3" customWidth="1"/>
    <col min="11" max="11" width="8.75" style="3" customWidth="1"/>
    <col min="12" max="12" width="8.375" style="3" customWidth="1"/>
    <col min="13" max="13" width="8.875" style="3" customWidth="1"/>
    <col min="14" max="15" width="9.625" style="125" customWidth="1"/>
    <col min="16" max="16384" width="9.125" style="125"/>
  </cols>
  <sheetData>
    <row r="1" spans="1:15" ht="21" customHeight="1" x14ac:dyDescent="0.2">
      <c r="A1" s="143" t="s">
        <v>128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21" customHeight="1" x14ac:dyDescent="0.2">
      <c r="A2" s="142" t="s">
        <v>132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9.5" customHeight="1" x14ac:dyDescent="0.2">
      <c r="H3" s="127"/>
      <c r="I3" s="127"/>
      <c r="J3" s="127"/>
      <c r="K3" s="127"/>
      <c r="L3" s="127"/>
      <c r="M3" s="145" t="s">
        <v>125</v>
      </c>
      <c r="N3" s="145"/>
      <c r="O3" s="145"/>
    </row>
    <row r="4" spans="1:15" s="126" customFormat="1" ht="33" customHeight="1" x14ac:dyDescent="0.2">
      <c r="A4" s="144" t="s">
        <v>0</v>
      </c>
      <c r="B4" s="144" t="s">
        <v>1</v>
      </c>
      <c r="C4" s="144" t="s">
        <v>3</v>
      </c>
      <c r="D4" s="128" t="s">
        <v>97</v>
      </c>
      <c r="E4" s="144" t="s">
        <v>129</v>
      </c>
      <c r="F4" s="128" t="s">
        <v>52</v>
      </c>
      <c r="G4" s="141" t="s">
        <v>48</v>
      </c>
      <c r="H4" s="141" t="s">
        <v>106</v>
      </c>
      <c r="I4" s="141"/>
      <c r="J4" s="141"/>
      <c r="K4" s="141" t="s">
        <v>130</v>
      </c>
      <c r="L4" s="141"/>
      <c r="M4" s="141" t="s">
        <v>107</v>
      </c>
      <c r="N4" s="141"/>
      <c r="O4" s="141"/>
    </row>
    <row r="5" spans="1:15" s="126" customFormat="1" ht="58.5" customHeight="1" x14ac:dyDescent="0.2">
      <c r="A5" s="144"/>
      <c r="B5" s="144"/>
      <c r="C5" s="144"/>
      <c r="D5" s="128"/>
      <c r="E5" s="144"/>
      <c r="F5" s="128"/>
      <c r="G5" s="141"/>
      <c r="H5" s="129" t="s">
        <v>53</v>
      </c>
      <c r="I5" s="129" t="s">
        <v>54</v>
      </c>
      <c r="J5" s="129" t="s">
        <v>55</v>
      </c>
      <c r="K5" s="129" t="s">
        <v>53</v>
      </c>
      <c r="L5" s="129" t="s">
        <v>54</v>
      </c>
      <c r="M5" s="129" t="s">
        <v>53</v>
      </c>
      <c r="N5" s="129" t="s">
        <v>54</v>
      </c>
      <c r="O5" s="129" t="s">
        <v>55</v>
      </c>
    </row>
    <row r="6" spans="1:15" s="5" customFormat="1" x14ac:dyDescent="0.2">
      <c r="A6" s="124" t="s">
        <v>112</v>
      </c>
      <c r="B6" s="124" t="s">
        <v>113</v>
      </c>
      <c r="C6" s="124" t="s">
        <v>114</v>
      </c>
      <c r="D6" s="124" t="s">
        <v>50</v>
      </c>
      <c r="E6" s="124" t="s">
        <v>115</v>
      </c>
      <c r="F6" s="124" t="s">
        <v>114</v>
      </c>
      <c r="G6" s="124" t="s">
        <v>49</v>
      </c>
      <c r="H6" s="124" t="s">
        <v>50</v>
      </c>
      <c r="I6" s="124" t="s">
        <v>51</v>
      </c>
      <c r="J6" s="124" t="s">
        <v>99</v>
      </c>
      <c r="K6" s="124" t="s">
        <v>100</v>
      </c>
      <c r="L6" s="124" t="s">
        <v>116</v>
      </c>
      <c r="M6" s="124" t="s">
        <v>117</v>
      </c>
      <c r="N6" s="124" t="s">
        <v>118</v>
      </c>
      <c r="O6" s="124" t="s">
        <v>119</v>
      </c>
    </row>
    <row r="7" spans="1:15" s="126" customFormat="1" ht="21" customHeight="1" x14ac:dyDescent="0.2">
      <c r="A7" s="128"/>
      <c r="B7" s="128" t="s">
        <v>111</v>
      </c>
      <c r="C7" s="128"/>
      <c r="D7" s="128"/>
      <c r="E7" s="128"/>
      <c r="F7" s="128"/>
      <c r="G7" s="129">
        <f>G8+G22</f>
        <v>251800</v>
      </c>
      <c r="H7" s="129">
        <f>H8+H22</f>
        <v>8377</v>
      </c>
      <c r="I7" s="111">
        <f>I8+I22</f>
        <v>1444.5</v>
      </c>
      <c r="J7" s="129">
        <f>J8+J22</f>
        <v>8000</v>
      </c>
      <c r="K7" s="129">
        <f t="shared" ref="K7:L7" si="0">SUBTOTAL(9,K8:K28)</f>
        <v>13377</v>
      </c>
      <c r="L7" s="129">
        <f t="shared" si="0"/>
        <v>18230</v>
      </c>
      <c r="M7" s="129">
        <f>M8+M22</f>
        <v>20454</v>
      </c>
      <c r="N7" s="111">
        <f>N8+N22</f>
        <v>11474.5</v>
      </c>
      <c r="O7" s="129">
        <f>O8+O22</f>
        <v>8000</v>
      </c>
    </row>
    <row r="8" spans="1:15" s="126" customFormat="1" ht="20.45" customHeight="1" x14ac:dyDescent="0.2">
      <c r="A8" s="128" t="s">
        <v>8</v>
      </c>
      <c r="B8" s="112" t="s">
        <v>120</v>
      </c>
      <c r="C8" s="128"/>
      <c r="D8" s="128"/>
      <c r="E8" s="128"/>
      <c r="F8" s="128"/>
      <c r="G8" s="129">
        <f>G10+G13+G14+G16+G17+G18+G21</f>
        <v>56300</v>
      </c>
      <c r="H8" s="129">
        <f>H10+H13+H14+H16+H17+H18+H21</f>
        <v>8377</v>
      </c>
      <c r="I8" s="111">
        <f t="shared" ref="I8:J8" si="1">I10+I13+I14+I16+I17+I18+I21</f>
        <v>1444.5</v>
      </c>
      <c r="J8" s="129">
        <f t="shared" si="1"/>
        <v>8000</v>
      </c>
      <c r="K8" s="129">
        <f t="shared" ref="K8:L8" si="2">SUBTOTAL(9,K9:K21)</f>
        <v>8200</v>
      </c>
      <c r="L8" s="129">
        <f t="shared" si="2"/>
        <v>8300</v>
      </c>
      <c r="M8" s="129">
        <f>M10+M13+M14+M16+M17+M18+M21</f>
        <v>16577</v>
      </c>
      <c r="N8" s="132">
        <f t="shared" ref="N8:O8" si="3">N10+N13+N14+N16+N17+N18+N21</f>
        <v>9744.5</v>
      </c>
      <c r="O8" s="129">
        <f t="shared" si="3"/>
        <v>8000</v>
      </c>
    </row>
    <row r="9" spans="1:15" s="126" customFormat="1" ht="87" hidden="1" customHeight="1" x14ac:dyDescent="0.2">
      <c r="A9" s="128">
        <v>1</v>
      </c>
      <c r="B9" s="35" t="s">
        <v>82</v>
      </c>
      <c r="C9" s="36" t="s">
        <v>93</v>
      </c>
      <c r="D9" s="26" t="s">
        <v>121</v>
      </c>
      <c r="E9" s="26" t="s">
        <v>121</v>
      </c>
      <c r="F9" s="131"/>
      <c r="G9" s="123">
        <v>6000</v>
      </c>
      <c r="H9" s="115"/>
      <c r="I9" s="117"/>
      <c r="J9" s="115">
        <v>1300</v>
      </c>
      <c r="K9" s="115"/>
      <c r="L9" s="115"/>
      <c r="M9" s="115"/>
      <c r="N9" s="117"/>
      <c r="O9" s="115">
        <v>1300</v>
      </c>
    </row>
    <row r="10" spans="1:15" ht="30" customHeight="1" x14ac:dyDescent="0.2">
      <c r="A10" s="130">
        <v>1</v>
      </c>
      <c r="B10" s="114" t="s">
        <v>11</v>
      </c>
      <c r="C10" s="130" t="s">
        <v>26</v>
      </c>
      <c r="D10" s="130" t="s">
        <v>27</v>
      </c>
      <c r="E10" s="130" t="s">
        <v>56</v>
      </c>
      <c r="F10" s="130"/>
      <c r="G10" s="115">
        <v>2900</v>
      </c>
      <c r="H10" s="116">
        <v>2000</v>
      </c>
      <c r="I10" s="117"/>
      <c r="J10" s="118"/>
      <c r="K10" s="116">
        <v>500</v>
      </c>
      <c r="L10" s="115"/>
      <c r="M10" s="115">
        <f t="shared" ref="M10:N21" si="4">H10+K10</f>
        <v>2500</v>
      </c>
      <c r="N10" s="117">
        <f t="shared" si="4"/>
        <v>0</v>
      </c>
      <c r="O10" s="117">
        <f t="shared" ref="O10:O21" si="5">J10</f>
        <v>0</v>
      </c>
    </row>
    <row r="11" spans="1:15" ht="30" hidden="1" customHeight="1" x14ac:dyDescent="0.2">
      <c r="A11" s="130">
        <v>2</v>
      </c>
      <c r="B11" s="119" t="s">
        <v>12</v>
      </c>
      <c r="C11" s="130" t="s">
        <v>35</v>
      </c>
      <c r="D11" s="130" t="s">
        <v>27</v>
      </c>
      <c r="E11" s="130" t="s">
        <v>27</v>
      </c>
      <c r="F11" s="130"/>
      <c r="G11" s="115">
        <v>3000</v>
      </c>
      <c r="H11" s="116">
        <v>3000</v>
      </c>
      <c r="I11" s="118"/>
      <c r="J11" s="118"/>
      <c r="K11" s="116"/>
      <c r="L11" s="115"/>
      <c r="M11" s="115">
        <f t="shared" si="4"/>
        <v>3000</v>
      </c>
      <c r="N11" s="117">
        <f t="shared" si="4"/>
        <v>0</v>
      </c>
      <c r="O11" s="117">
        <f t="shared" si="5"/>
        <v>0</v>
      </c>
    </row>
    <row r="12" spans="1:15" ht="30" hidden="1" customHeight="1" x14ac:dyDescent="0.2">
      <c r="A12" s="130">
        <v>3</v>
      </c>
      <c r="B12" s="119" t="s">
        <v>13</v>
      </c>
      <c r="C12" s="130" t="s">
        <v>28</v>
      </c>
      <c r="D12" s="130" t="s">
        <v>27</v>
      </c>
      <c r="E12" s="130" t="s">
        <v>57</v>
      </c>
      <c r="F12" s="130"/>
      <c r="G12" s="115">
        <v>2000</v>
      </c>
      <c r="H12" s="116">
        <v>2000</v>
      </c>
      <c r="I12" s="118"/>
      <c r="J12" s="118"/>
      <c r="K12" s="116"/>
      <c r="L12" s="115"/>
      <c r="M12" s="115">
        <f t="shared" si="4"/>
        <v>2000</v>
      </c>
      <c r="N12" s="117">
        <f t="shared" si="4"/>
        <v>0</v>
      </c>
      <c r="O12" s="117">
        <f t="shared" si="5"/>
        <v>0</v>
      </c>
    </row>
    <row r="13" spans="1:15" ht="30" customHeight="1" x14ac:dyDescent="0.2">
      <c r="A13" s="130">
        <v>2</v>
      </c>
      <c r="B13" s="119" t="s">
        <v>14</v>
      </c>
      <c r="C13" s="130" t="s">
        <v>29</v>
      </c>
      <c r="D13" s="130" t="s">
        <v>27</v>
      </c>
      <c r="E13" s="130" t="s">
        <v>57</v>
      </c>
      <c r="F13" s="130"/>
      <c r="G13" s="115">
        <v>4500</v>
      </c>
      <c r="H13" s="116">
        <v>2000</v>
      </c>
      <c r="I13" s="118"/>
      <c r="J13" s="118"/>
      <c r="K13" s="116">
        <v>1500</v>
      </c>
      <c r="L13" s="115"/>
      <c r="M13" s="115">
        <f t="shared" si="4"/>
        <v>3500</v>
      </c>
      <c r="N13" s="117">
        <f t="shared" si="4"/>
        <v>0</v>
      </c>
      <c r="O13" s="117">
        <f t="shared" si="5"/>
        <v>0</v>
      </c>
    </row>
    <row r="14" spans="1:15" ht="30" customHeight="1" x14ac:dyDescent="0.2">
      <c r="A14" s="130">
        <v>3</v>
      </c>
      <c r="B14" s="119" t="s">
        <v>58</v>
      </c>
      <c r="C14" s="130" t="s">
        <v>26</v>
      </c>
      <c r="D14" s="130" t="s">
        <v>27</v>
      </c>
      <c r="E14" s="130" t="s">
        <v>56</v>
      </c>
      <c r="F14" s="130"/>
      <c r="G14" s="115">
        <v>10000</v>
      </c>
      <c r="H14" s="116">
        <v>4377</v>
      </c>
      <c r="I14" s="120"/>
      <c r="J14" s="120"/>
      <c r="K14" s="116">
        <v>2500</v>
      </c>
      <c r="L14" s="115"/>
      <c r="M14" s="115">
        <f t="shared" si="4"/>
        <v>6877</v>
      </c>
      <c r="N14" s="117">
        <f t="shared" si="4"/>
        <v>0</v>
      </c>
      <c r="O14" s="117">
        <f t="shared" si="5"/>
        <v>0</v>
      </c>
    </row>
    <row r="15" spans="1:15" ht="41.45" hidden="1" customHeight="1" x14ac:dyDescent="0.2">
      <c r="A15" s="130">
        <v>4</v>
      </c>
      <c r="B15" s="114" t="s">
        <v>109</v>
      </c>
      <c r="C15" s="130" t="s">
        <v>26</v>
      </c>
      <c r="D15" s="130" t="s">
        <v>27</v>
      </c>
      <c r="E15" s="130" t="s">
        <v>56</v>
      </c>
      <c r="F15" s="130"/>
      <c r="G15" s="115">
        <v>14900</v>
      </c>
      <c r="H15" s="118"/>
      <c r="I15" s="117">
        <v>3000</v>
      </c>
      <c r="J15" s="115">
        <v>8950</v>
      </c>
      <c r="K15" s="116"/>
      <c r="L15" s="115"/>
      <c r="M15" s="115">
        <f t="shared" si="4"/>
        <v>0</v>
      </c>
      <c r="N15" s="115">
        <f t="shared" si="4"/>
        <v>3000</v>
      </c>
      <c r="O15" s="115">
        <f t="shared" si="5"/>
        <v>8950</v>
      </c>
    </row>
    <row r="16" spans="1:15" ht="31.5" customHeight="1" x14ac:dyDescent="0.2">
      <c r="A16" s="130">
        <v>4</v>
      </c>
      <c r="B16" s="119" t="s">
        <v>17</v>
      </c>
      <c r="C16" s="130" t="s">
        <v>26</v>
      </c>
      <c r="D16" s="130" t="s">
        <v>27</v>
      </c>
      <c r="E16" s="130" t="s">
        <v>56</v>
      </c>
      <c r="F16" s="130"/>
      <c r="G16" s="115">
        <v>11000</v>
      </c>
      <c r="H16" s="118"/>
      <c r="I16" s="117">
        <v>1444.5</v>
      </c>
      <c r="J16" s="115"/>
      <c r="K16" s="116">
        <v>1000</v>
      </c>
      <c r="L16" s="115">
        <v>4000</v>
      </c>
      <c r="M16" s="115">
        <f t="shared" si="4"/>
        <v>1000</v>
      </c>
      <c r="N16" s="117">
        <f t="shared" si="4"/>
        <v>5444.5</v>
      </c>
      <c r="O16" s="115">
        <f t="shared" si="5"/>
        <v>0</v>
      </c>
    </row>
    <row r="17" spans="1:15" ht="30.95" customHeight="1" x14ac:dyDescent="0.2">
      <c r="A17" s="130">
        <v>5</v>
      </c>
      <c r="B17" s="119" t="s">
        <v>108</v>
      </c>
      <c r="C17" s="130" t="s">
        <v>26</v>
      </c>
      <c r="D17" s="130"/>
      <c r="E17" s="130" t="s">
        <v>56</v>
      </c>
      <c r="F17" s="130"/>
      <c r="G17" s="115">
        <v>6000</v>
      </c>
      <c r="H17" s="118"/>
      <c r="I17" s="117"/>
      <c r="J17" s="115">
        <v>1000</v>
      </c>
      <c r="K17" s="116"/>
      <c r="L17" s="115">
        <v>3000</v>
      </c>
      <c r="M17" s="115">
        <f t="shared" si="4"/>
        <v>0</v>
      </c>
      <c r="N17" s="115">
        <f t="shared" si="4"/>
        <v>3000</v>
      </c>
      <c r="O17" s="115">
        <f t="shared" si="5"/>
        <v>1000</v>
      </c>
    </row>
    <row r="18" spans="1:15" ht="28.5" customHeight="1" x14ac:dyDescent="0.2">
      <c r="A18" s="130">
        <v>6</v>
      </c>
      <c r="B18" s="119" t="s">
        <v>45</v>
      </c>
      <c r="C18" s="130" t="s">
        <v>26</v>
      </c>
      <c r="D18" s="130" t="s">
        <v>33</v>
      </c>
      <c r="E18" s="130" t="s">
        <v>56</v>
      </c>
      <c r="F18" s="130"/>
      <c r="G18" s="115">
        <v>14900</v>
      </c>
      <c r="H18" s="118"/>
      <c r="I18" s="117"/>
      <c r="J18" s="115">
        <v>5000</v>
      </c>
      <c r="K18" s="116">
        <v>1000</v>
      </c>
      <c r="L18" s="115"/>
      <c r="M18" s="115">
        <f t="shared" si="4"/>
        <v>1000</v>
      </c>
      <c r="N18" s="117">
        <f t="shared" si="4"/>
        <v>0</v>
      </c>
      <c r="O18" s="115">
        <f t="shared" si="5"/>
        <v>5000</v>
      </c>
    </row>
    <row r="19" spans="1:15" ht="57.95" hidden="1" customHeight="1" x14ac:dyDescent="0.2">
      <c r="A19" s="130">
        <v>10</v>
      </c>
      <c r="B19" s="119" t="s">
        <v>63</v>
      </c>
      <c r="C19" s="130" t="s">
        <v>64</v>
      </c>
      <c r="D19" s="130"/>
      <c r="E19" s="130" t="s">
        <v>56</v>
      </c>
      <c r="F19" s="130"/>
      <c r="G19" s="115">
        <v>1600</v>
      </c>
      <c r="H19" s="118"/>
      <c r="I19" s="115"/>
      <c r="J19" s="115">
        <v>1200</v>
      </c>
      <c r="K19" s="116"/>
      <c r="L19" s="115"/>
      <c r="M19" s="115">
        <f t="shared" si="4"/>
        <v>0</v>
      </c>
      <c r="N19" s="117">
        <f t="shared" si="4"/>
        <v>0</v>
      </c>
      <c r="O19" s="115">
        <f t="shared" si="5"/>
        <v>1200</v>
      </c>
    </row>
    <row r="20" spans="1:15" ht="45" hidden="1" x14ac:dyDescent="0.2">
      <c r="A20" s="130">
        <v>11</v>
      </c>
      <c r="B20" s="119" t="s">
        <v>65</v>
      </c>
      <c r="C20" s="130" t="s">
        <v>66</v>
      </c>
      <c r="D20" s="130"/>
      <c r="E20" s="130" t="s">
        <v>56</v>
      </c>
      <c r="F20" s="130"/>
      <c r="G20" s="115">
        <v>4000</v>
      </c>
      <c r="H20" s="118"/>
      <c r="I20" s="130"/>
      <c r="J20" s="115">
        <v>1000</v>
      </c>
      <c r="K20" s="116"/>
      <c r="L20" s="115"/>
      <c r="M20" s="115">
        <f t="shared" si="4"/>
        <v>0</v>
      </c>
      <c r="N20" s="117">
        <f t="shared" si="4"/>
        <v>0</v>
      </c>
      <c r="O20" s="115">
        <f t="shared" si="5"/>
        <v>1000</v>
      </c>
    </row>
    <row r="21" spans="1:15" ht="30" customHeight="1" x14ac:dyDescent="0.2">
      <c r="A21" s="130">
        <v>7</v>
      </c>
      <c r="B21" s="119" t="s">
        <v>61</v>
      </c>
      <c r="C21" s="130" t="s">
        <v>62</v>
      </c>
      <c r="D21" s="130"/>
      <c r="E21" s="130" t="s">
        <v>56</v>
      </c>
      <c r="F21" s="130"/>
      <c r="G21" s="115">
        <v>7000</v>
      </c>
      <c r="H21" s="118"/>
      <c r="I21" s="115"/>
      <c r="J21" s="115">
        <v>2000</v>
      </c>
      <c r="K21" s="116">
        <v>1700</v>
      </c>
      <c r="L21" s="115">
        <v>1300</v>
      </c>
      <c r="M21" s="115">
        <f t="shared" si="4"/>
        <v>1700</v>
      </c>
      <c r="N21" s="115">
        <f t="shared" si="4"/>
        <v>1300</v>
      </c>
      <c r="O21" s="115">
        <f t="shared" si="5"/>
        <v>2000</v>
      </c>
    </row>
    <row r="22" spans="1:15" ht="21.95" customHeight="1" x14ac:dyDescent="0.2">
      <c r="A22" s="128" t="s">
        <v>9</v>
      </c>
      <c r="B22" s="121" t="s">
        <v>101</v>
      </c>
      <c r="C22" s="128"/>
      <c r="D22" s="128"/>
      <c r="E22" s="128"/>
      <c r="F22" s="128"/>
      <c r="G22" s="129">
        <f>SUBTOTAL(9,G23:G27)</f>
        <v>195500</v>
      </c>
      <c r="H22" s="129"/>
      <c r="I22" s="129"/>
      <c r="J22" s="129">
        <f t="shared" ref="J22:O22" si="6">SUBTOTAL(9,J23:J27)</f>
        <v>0</v>
      </c>
      <c r="K22" s="129">
        <f t="shared" si="6"/>
        <v>3877</v>
      </c>
      <c r="L22" s="129">
        <f t="shared" si="6"/>
        <v>1730</v>
      </c>
      <c r="M22" s="129">
        <f t="shared" si="6"/>
        <v>3877</v>
      </c>
      <c r="N22" s="129">
        <f t="shared" si="6"/>
        <v>1730</v>
      </c>
      <c r="O22" s="129">
        <f t="shared" si="6"/>
        <v>0</v>
      </c>
    </row>
    <row r="23" spans="1:15" ht="30" customHeight="1" x14ac:dyDescent="0.2">
      <c r="A23" s="130">
        <v>1</v>
      </c>
      <c r="B23" s="114" t="s">
        <v>25</v>
      </c>
      <c r="C23" s="130" t="s">
        <v>131</v>
      </c>
      <c r="D23" s="130" t="s">
        <v>31</v>
      </c>
      <c r="E23" s="130" t="s">
        <v>71</v>
      </c>
      <c r="F23" s="130"/>
      <c r="G23" s="115">
        <v>9000</v>
      </c>
      <c r="H23" s="120"/>
      <c r="I23" s="120"/>
      <c r="J23" s="120"/>
      <c r="K23" s="116">
        <v>3000</v>
      </c>
      <c r="L23" s="115"/>
      <c r="M23" s="115">
        <f t="shared" ref="M23:N27" si="7">H23+K23</f>
        <v>3000</v>
      </c>
      <c r="N23" s="117">
        <f t="shared" si="7"/>
        <v>0</v>
      </c>
      <c r="O23" s="115">
        <f t="shared" ref="O23:O28" si="8">J23</f>
        <v>0</v>
      </c>
    </row>
    <row r="24" spans="1:15" ht="39.6" hidden="1" customHeight="1" x14ac:dyDescent="0.2">
      <c r="A24" s="130">
        <v>2</v>
      </c>
      <c r="B24" s="114" t="s">
        <v>43</v>
      </c>
      <c r="C24" s="130" t="s">
        <v>34</v>
      </c>
      <c r="D24" s="130" t="s">
        <v>33</v>
      </c>
      <c r="E24" s="130" t="s">
        <v>33</v>
      </c>
      <c r="F24" s="130"/>
      <c r="G24" s="115">
        <v>7000</v>
      </c>
      <c r="H24" s="120"/>
      <c r="I24" s="120"/>
      <c r="J24" s="120"/>
      <c r="K24" s="116"/>
      <c r="L24" s="115"/>
      <c r="M24" s="115">
        <f t="shared" si="7"/>
        <v>0</v>
      </c>
      <c r="N24" s="117">
        <f t="shared" si="7"/>
        <v>0</v>
      </c>
      <c r="O24" s="115">
        <f t="shared" si="8"/>
        <v>0</v>
      </c>
    </row>
    <row r="25" spans="1:15" ht="26.1" customHeight="1" x14ac:dyDescent="0.2">
      <c r="A25" s="130">
        <v>2</v>
      </c>
      <c r="B25" s="119" t="s">
        <v>15</v>
      </c>
      <c r="C25" s="130" t="s">
        <v>30</v>
      </c>
      <c r="D25" s="130" t="s">
        <v>31</v>
      </c>
      <c r="E25" s="130" t="s">
        <v>71</v>
      </c>
      <c r="F25" s="130"/>
      <c r="G25" s="115">
        <v>2500</v>
      </c>
      <c r="H25" s="118"/>
      <c r="I25" s="118"/>
      <c r="J25" s="118"/>
      <c r="K25" s="116">
        <v>877</v>
      </c>
      <c r="L25" s="115"/>
      <c r="M25" s="115">
        <f t="shared" si="7"/>
        <v>877</v>
      </c>
      <c r="N25" s="117">
        <f t="shared" si="7"/>
        <v>0</v>
      </c>
      <c r="O25" s="115">
        <f t="shared" si="8"/>
        <v>0</v>
      </c>
    </row>
    <row r="26" spans="1:15" ht="29.45" hidden="1" customHeight="1" x14ac:dyDescent="0.2">
      <c r="A26" s="130">
        <v>4</v>
      </c>
      <c r="B26" s="114" t="s">
        <v>16</v>
      </c>
      <c r="C26" s="130" t="s">
        <v>32</v>
      </c>
      <c r="D26" s="130" t="s">
        <v>31</v>
      </c>
      <c r="E26" s="130" t="s">
        <v>71</v>
      </c>
      <c r="F26" s="130"/>
      <c r="G26" s="115">
        <v>5000</v>
      </c>
      <c r="H26" s="118"/>
      <c r="I26" s="118"/>
      <c r="J26" s="118"/>
      <c r="K26" s="116"/>
      <c r="L26" s="115"/>
      <c r="M26" s="115">
        <f t="shared" si="7"/>
        <v>0</v>
      </c>
      <c r="N26" s="117">
        <f t="shared" si="7"/>
        <v>0</v>
      </c>
      <c r="O26" s="115">
        <f t="shared" si="8"/>
        <v>0</v>
      </c>
    </row>
    <row r="27" spans="1:15" ht="29.45" customHeight="1" x14ac:dyDescent="0.2">
      <c r="A27" s="130">
        <v>3</v>
      </c>
      <c r="B27" s="114" t="s">
        <v>72</v>
      </c>
      <c r="C27" s="130" t="s">
        <v>32</v>
      </c>
      <c r="D27" s="130" t="s">
        <v>98</v>
      </c>
      <c r="E27" s="130" t="s">
        <v>73</v>
      </c>
      <c r="F27" s="130"/>
      <c r="G27" s="115">
        <v>172000</v>
      </c>
      <c r="H27" s="118"/>
      <c r="I27" s="118"/>
      <c r="J27" s="118"/>
      <c r="K27" s="116"/>
      <c r="L27" s="115">
        <f>12650-1920-8000-1000</f>
        <v>1730</v>
      </c>
      <c r="M27" s="115">
        <f t="shared" si="7"/>
        <v>0</v>
      </c>
      <c r="N27" s="115">
        <f t="shared" si="7"/>
        <v>1730</v>
      </c>
      <c r="O27" s="117">
        <f t="shared" si="8"/>
        <v>0</v>
      </c>
    </row>
    <row r="28" spans="1:15" ht="22.5" customHeight="1" x14ac:dyDescent="0.2">
      <c r="A28" s="128" t="s">
        <v>92</v>
      </c>
      <c r="B28" s="112" t="s">
        <v>126</v>
      </c>
      <c r="C28" s="128"/>
      <c r="D28" s="128"/>
      <c r="E28" s="128"/>
      <c r="F28" s="128"/>
      <c r="G28" s="129"/>
      <c r="H28" s="120"/>
      <c r="I28" s="120"/>
      <c r="J28" s="120"/>
      <c r="K28" s="122">
        <v>1300</v>
      </c>
      <c r="L28" s="129">
        <v>8200</v>
      </c>
      <c r="M28" s="129"/>
      <c r="N28" s="129"/>
      <c r="O28" s="111">
        <f t="shared" si="8"/>
        <v>0</v>
      </c>
    </row>
    <row r="29" spans="1:15" ht="30" customHeight="1" x14ac:dyDescent="0.2">
      <c r="A29" s="128" t="s">
        <v>110</v>
      </c>
      <c r="B29" s="112" t="s">
        <v>90</v>
      </c>
      <c r="C29" s="128"/>
      <c r="D29" s="128"/>
      <c r="E29" s="128"/>
      <c r="F29" s="128"/>
      <c r="G29" s="129" t="s">
        <v>124</v>
      </c>
      <c r="H29" s="141" t="s">
        <v>94</v>
      </c>
      <c r="I29" s="141"/>
      <c r="J29" s="141"/>
      <c r="K29" s="135" t="s">
        <v>122</v>
      </c>
      <c r="L29" s="136"/>
      <c r="M29" s="136"/>
      <c r="N29" s="136"/>
      <c r="O29" s="137"/>
    </row>
    <row r="30" spans="1:15" ht="29.1" customHeight="1" x14ac:dyDescent="0.2">
      <c r="A30" s="130">
        <v>1</v>
      </c>
      <c r="B30" s="114" t="s">
        <v>90</v>
      </c>
      <c r="C30" s="130"/>
      <c r="D30" s="130"/>
      <c r="E30" s="130">
        <v>2022</v>
      </c>
      <c r="F30" s="130"/>
      <c r="G30" s="115">
        <v>750</v>
      </c>
      <c r="H30" s="134">
        <v>150</v>
      </c>
      <c r="I30" s="134"/>
      <c r="J30" s="134"/>
      <c r="K30" s="138">
        <v>150</v>
      </c>
      <c r="L30" s="139"/>
      <c r="M30" s="139"/>
      <c r="N30" s="139"/>
      <c r="O30" s="140"/>
    </row>
    <row r="31" spans="1:15" x14ac:dyDescent="0.2">
      <c r="B31" s="125"/>
    </row>
    <row r="33" spans="2:15" x14ac:dyDescent="0.2">
      <c r="B33" s="125"/>
    </row>
    <row r="35" spans="2:15" hidden="1" x14ac:dyDescent="0.2">
      <c r="B35" s="133" t="s">
        <v>123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</row>
  </sheetData>
  <mergeCells count="16">
    <mergeCell ref="B35:O35"/>
    <mergeCell ref="A1:O1"/>
    <mergeCell ref="A2:O2"/>
    <mergeCell ref="M3:O3"/>
    <mergeCell ref="A4:A5"/>
    <mergeCell ref="B4:B5"/>
    <mergeCell ref="C4:C5"/>
    <mergeCell ref="E4:E5"/>
    <mergeCell ref="G4:G5"/>
    <mergeCell ref="H4:J4"/>
    <mergeCell ref="K4:L4"/>
    <mergeCell ref="M4:O4"/>
    <mergeCell ref="H29:J29"/>
    <mergeCell ref="K29:O29"/>
    <mergeCell ref="H30:J30"/>
    <mergeCell ref="K30:O30"/>
  </mergeCells>
  <pageMargins left="0.59055118110236227" right="0.31496062992125984" top="0.74803149606299213" bottom="0.59055118110236227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G4" sqref="G4:G5"/>
    </sheetView>
  </sheetViews>
  <sheetFormatPr defaultColWidth="9.125" defaultRowHeight="16.5" x14ac:dyDescent="0.2"/>
  <cols>
    <col min="1" max="1" width="4.125" style="125" customWidth="1"/>
    <col min="2" max="2" width="25.75" style="2" customWidth="1"/>
    <col min="3" max="3" width="8.875" style="125" customWidth="1"/>
    <col min="4" max="4" width="0.125" style="125" hidden="1" customWidth="1"/>
    <col min="5" max="5" width="7.875" style="125" customWidth="1"/>
    <col min="6" max="6" width="1.125" style="125" hidden="1" customWidth="1"/>
    <col min="7" max="7" width="9" style="3" customWidth="1"/>
    <col min="8" max="8" width="8.875" style="3" customWidth="1"/>
    <col min="9" max="9" width="7.875" style="3" customWidth="1"/>
    <col min="10" max="10" width="8.5" style="3" customWidth="1"/>
    <col min="11" max="11" width="8.75" style="3" customWidth="1"/>
    <col min="12" max="12" width="8.375" style="3" customWidth="1"/>
    <col min="13" max="13" width="8.875" style="3" customWidth="1"/>
    <col min="14" max="15" width="9.625" style="125" customWidth="1"/>
    <col min="16" max="16384" width="9.125" style="125"/>
  </cols>
  <sheetData>
    <row r="1" spans="1:15" ht="21" customHeight="1" x14ac:dyDescent="0.2">
      <c r="A1" s="143" t="s">
        <v>128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21" customHeight="1" x14ac:dyDescent="0.2">
      <c r="A2" s="142" t="s">
        <v>136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9.5" customHeight="1" x14ac:dyDescent="0.2">
      <c r="H3" s="127"/>
      <c r="I3" s="127"/>
      <c r="J3" s="127"/>
      <c r="K3" s="127"/>
      <c r="L3" s="127"/>
      <c r="M3" s="145" t="s">
        <v>135</v>
      </c>
      <c r="N3" s="145"/>
      <c r="O3" s="145"/>
    </row>
    <row r="4" spans="1:15" s="126" customFormat="1" ht="33" customHeight="1" x14ac:dyDescent="0.2">
      <c r="A4" s="144" t="s">
        <v>0</v>
      </c>
      <c r="B4" s="144" t="s">
        <v>1</v>
      </c>
      <c r="C4" s="144" t="s">
        <v>3</v>
      </c>
      <c r="D4" s="128" t="s">
        <v>97</v>
      </c>
      <c r="E4" s="144" t="s">
        <v>129</v>
      </c>
      <c r="F4" s="128" t="s">
        <v>52</v>
      </c>
      <c r="G4" s="141" t="s">
        <v>48</v>
      </c>
      <c r="H4" s="141" t="s">
        <v>106</v>
      </c>
      <c r="I4" s="141"/>
      <c r="J4" s="141"/>
      <c r="K4" s="141" t="s">
        <v>130</v>
      </c>
      <c r="L4" s="141"/>
      <c r="M4" s="141" t="s">
        <v>107</v>
      </c>
      <c r="N4" s="141"/>
      <c r="O4" s="141"/>
    </row>
    <row r="5" spans="1:15" s="126" customFormat="1" ht="58.5" customHeight="1" x14ac:dyDescent="0.2">
      <c r="A5" s="144"/>
      <c r="B5" s="144"/>
      <c r="C5" s="144"/>
      <c r="D5" s="128"/>
      <c r="E5" s="144"/>
      <c r="F5" s="128"/>
      <c r="G5" s="141"/>
      <c r="H5" s="129" t="s">
        <v>53</v>
      </c>
      <c r="I5" s="129" t="s">
        <v>54</v>
      </c>
      <c r="J5" s="129" t="s">
        <v>55</v>
      </c>
      <c r="K5" s="129" t="s">
        <v>53</v>
      </c>
      <c r="L5" s="129" t="s">
        <v>54</v>
      </c>
      <c r="M5" s="129" t="s">
        <v>53</v>
      </c>
      <c r="N5" s="129" t="s">
        <v>54</v>
      </c>
      <c r="O5" s="129" t="s">
        <v>55</v>
      </c>
    </row>
    <row r="6" spans="1:15" s="5" customFormat="1" x14ac:dyDescent="0.2">
      <c r="A6" s="124" t="s">
        <v>112</v>
      </c>
      <c r="B6" s="124" t="s">
        <v>113</v>
      </c>
      <c r="C6" s="124" t="s">
        <v>114</v>
      </c>
      <c r="D6" s="124" t="s">
        <v>50</v>
      </c>
      <c r="E6" s="124" t="s">
        <v>115</v>
      </c>
      <c r="F6" s="124" t="s">
        <v>114</v>
      </c>
      <c r="G6" s="124" t="s">
        <v>49</v>
      </c>
      <c r="H6" s="124" t="s">
        <v>50</v>
      </c>
      <c r="I6" s="124" t="s">
        <v>51</v>
      </c>
      <c r="J6" s="124" t="s">
        <v>99</v>
      </c>
      <c r="K6" s="124" t="s">
        <v>100</v>
      </c>
      <c r="L6" s="124" t="s">
        <v>116</v>
      </c>
      <c r="M6" s="124" t="s">
        <v>117</v>
      </c>
      <c r="N6" s="124" t="s">
        <v>118</v>
      </c>
      <c r="O6" s="124" t="s">
        <v>119</v>
      </c>
    </row>
    <row r="7" spans="1:15" s="126" customFormat="1" ht="21" customHeight="1" x14ac:dyDescent="0.2">
      <c r="A7" s="128"/>
      <c r="B7" s="128" t="s">
        <v>111</v>
      </c>
      <c r="C7" s="128"/>
      <c r="D7" s="128"/>
      <c r="E7" s="128"/>
      <c r="F7" s="128"/>
      <c r="G7" s="129">
        <f>G8+G22+G28</f>
        <v>251800</v>
      </c>
      <c r="H7" s="129">
        <f t="shared" ref="H7:O7" si="0">H8+H22+H28</f>
        <v>8377</v>
      </c>
      <c r="I7" s="111">
        <f t="shared" si="0"/>
        <v>1444.5</v>
      </c>
      <c r="J7" s="129">
        <f t="shared" si="0"/>
        <v>8000</v>
      </c>
      <c r="K7" s="129">
        <f t="shared" si="0"/>
        <v>13377</v>
      </c>
      <c r="L7" s="129">
        <f t="shared" si="0"/>
        <v>18230</v>
      </c>
      <c r="M7" s="129">
        <f t="shared" si="0"/>
        <v>20454</v>
      </c>
      <c r="N7" s="129">
        <f t="shared" si="0"/>
        <v>11474.5</v>
      </c>
      <c r="O7" s="129">
        <f t="shared" si="0"/>
        <v>8000</v>
      </c>
    </row>
    <row r="8" spans="1:15" s="126" customFormat="1" ht="29.25" customHeight="1" x14ac:dyDescent="0.2">
      <c r="A8" s="128" t="s">
        <v>8</v>
      </c>
      <c r="B8" s="112" t="s">
        <v>134</v>
      </c>
      <c r="C8" s="128"/>
      <c r="D8" s="128"/>
      <c r="E8" s="128"/>
      <c r="F8" s="128"/>
      <c r="G8" s="129">
        <f>G10+G13+G14+G16+G17+G18+G21</f>
        <v>56300</v>
      </c>
      <c r="H8" s="129">
        <f>H10+H13+H14+H16+H17+H18+H21</f>
        <v>8377</v>
      </c>
      <c r="I8" s="111">
        <f t="shared" ref="I8:J8" si="1">I10+I13+I14+I16+I17+I18+I21</f>
        <v>1444.5</v>
      </c>
      <c r="J8" s="129">
        <f t="shared" si="1"/>
        <v>8000</v>
      </c>
      <c r="K8" s="129">
        <f t="shared" ref="K8:L8" si="2">SUBTOTAL(9,K9:K21)</f>
        <v>8200</v>
      </c>
      <c r="L8" s="129">
        <f t="shared" si="2"/>
        <v>8300</v>
      </c>
      <c r="M8" s="129">
        <f>M10+M13+M14+M16+M17+M18+M21</f>
        <v>16577</v>
      </c>
      <c r="N8" s="111">
        <f t="shared" ref="N8:O8" si="3">N10+N13+N14+N16+N17+N18+N21</f>
        <v>9744.5</v>
      </c>
      <c r="O8" s="129">
        <f t="shared" si="3"/>
        <v>8000</v>
      </c>
    </row>
    <row r="9" spans="1:15" s="126" customFormat="1" ht="87" hidden="1" customHeight="1" x14ac:dyDescent="0.2">
      <c r="A9" s="128">
        <v>1</v>
      </c>
      <c r="B9" s="35" t="s">
        <v>82</v>
      </c>
      <c r="C9" s="36" t="s">
        <v>93</v>
      </c>
      <c r="D9" s="26" t="s">
        <v>121</v>
      </c>
      <c r="E9" s="26" t="s">
        <v>121</v>
      </c>
      <c r="F9" s="131"/>
      <c r="G9" s="123">
        <v>6000</v>
      </c>
      <c r="H9" s="115"/>
      <c r="I9" s="117"/>
      <c r="J9" s="115">
        <v>1300</v>
      </c>
      <c r="K9" s="115"/>
      <c r="L9" s="115"/>
      <c r="M9" s="115"/>
      <c r="N9" s="117"/>
      <c r="O9" s="115">
        <v>1300</v>
      </c>
    </row>
    <row r="10" spans="1:15" ht="30" customHeight="1" x14ac:dyDescent="0.2">
      <c r="A10" s="130">
        <v>1</v>
      </c>
      <c r="B10" s="114" t="s">
        <v>11</v>
      </c>
      <c r="C10" s="130" t="s">
        <v>26</v>
      </c>
      <c r="D10" s="130" t="s">
        <v>27</v>
      </c>
      <c r="E10" s="130" t="s">
        <v>56</v>
      </c>
      <c r="F10" s="130"/>
      <c r="G10" s="115">
        <v>2900</v>
      </c>
      <c r="H10" s="116">
        <v>2000</v>
      </c>
      <c r="I10" s="117"/>
      <c r="J10" s="118"/>
      <c r="K10" s="116">
        <v>500</v>
      </c>
      <c r="L10" s="115"/>
      <c r="M10" s="115">
        <f t="shared" ref="M10:N21" si="4">H10+K10</f>
        <v>2500</v>
      </c>
      <c r="N10" s="117">
        <f t="shared" si="4"/>
        <v>0</v>
      </c>
      <c r="O10" s="117">
        <f t="shared" ref="O10:O21" si="5">J10</f>
        <v>0</v>
      </c>
    </row>
    <row r="11" spans="1:15" ht="30" hidden="1" customHeight="1" x14ac:dyDescent="0.2">
      <c r="A11" s="130">
        <v>2</v>
      </c>
      <c r="B11" s="119" t="s">
        <v>12</v>
      </c>
      <c r="C11" s="130" t="s">
        <v>35</v>
      </c>
      <c r="D11" s="130" t="s">
        <v>27</v>
      </c>
      <c r="E11" s="130" t="s">
        <v>27</v>
      </c>
      <c r="F11" s="130"/>
      <c r="G11" s="115">
        <v>3000</v>
      </c>
      <c r="H11" s="116">
        <v>3000</v>
      </c>
      <c r="I11" s="118"/>
      <c r="J11" s="118"/>
      <c r="K11" s="116"/>
      <c r="L11" s="115"/>
      <c r="M11" s="115">
        <f t="shared" si="4"/>
        <v>3000</v>
      </c>
      <c r="N11" s="117">
        <f t="shared" si="4"/>
        <v>0</v>
      </c>
      <c r="O11" s="117">
        <f t="shared" si="5"/>
        <v>0</v>
      </c>
    </row>
    <row r="12" spans="1:15" ht="30" hidden="1" customHeight="1" x14ac:dyDescent="0.2">
      <c r="A12" s="130">
        <v>3</v>
      </c>
      <c r="B12" s="119" t="s">
        <v>13</v>
      </c>
      <c r="C12" s="130" t="s">
        <v>28</v>
      </c>
      <c r="D12" s="130" t="s">
        <v>27</v>
      </c>
      <c r="E12" s="130" t="s">
        <v>57</v>
      </c>
      <c r="F12" s="130"/>
      <c r="G12" s="115">
        <v>2000</v>
      </c>
      <c r="H12" s="116">
        <v>2000</v>
      </c>
      <c r="I12" s="118"/>
      <c r="J12" s="118"/>
      <c r="K12" s="116"/>
      <c r="L12" s="115"/>
      <c r="M12" s="115">
        <f t="shared" si="4"/>
        <v>2000</v>
      </c>
      <c r="N12" s="117">
        <f t="shared" si="4"/>
        <v>0</v>
      </c>
      <c r="O12" s="117">
        <f t="shared" si="5"/>
        <v>0</v>
      </c>
    </row>
    <row r="13" spans="1:15" ht="30" customHeight="1" x14ac:dyDescent="0.2">
      <c r="A13" s="130">
        <v>2</v>
      </c>
      <c r="B13" s="119" t="s">
        <v>14</v>
      </c>
      <c r="C13" s="130" t="s">
        <v>29</v>
      </c>
      <c r="D13" s="130" t="s">
        <v>27</v>
      </c>
      <c r="E13" s="130" t="s">
        <v>57</v>
      </c>
      <c r="F13" s="130"/>
      <c r="G13" s="115">
        <v>4500</v>
      </c>
      <c r="H13" s="116">
        <v>2000</v>
      </c>
      <c r="I13" s="118"/>
      <c r="J13" s="118"/>
      <c r="K13" s="116">
        <v>1500</v>
      </c>
      <c r="L13" s="115"/>
      <c r="M13" s="115">
        <f t="shared" si="4"/>
        <v>3500</v>
      </c>
      <c r="N13" s="117">
        <f t="shared" si="4"/>
        <v>0</v>
      </c>
      <c r="O13" s="117">
        <f t="shared" si="5"/>
        <v>0</v>
      </c>
    </row>
    <row r="14" spans="1:15" ht="30" customHeight="1" x14ac:dyDescent="0.2">
      <c r="A14" s="130">
        <v>3</v>
      </c>
      <c r="B14" s="119" t="s">
        <v>58</v>
      </c>
      <c r="C14" s="130" t="s">
        <v>26</v>
      </c>
      <c r="D14" s="130" t="s">
        <v>27</v>
      </c>
      <c r="E14" s="130" t="s">
        <v>56</v>
      </c>
      <c r="F14" s="130"/>
      <c r="G14" s="115">
        <v>10000</v>
      </c>
      <c r="H14" s="116">
        <v>4377</v>
      </c>
      <c r="I14" s="120"/>
      <c r="J14" s="120"/>
      <c r="K14" s="116">
        <v>2500</v>
      </c>
      <c r="L14" s="115"/>
      <c r="M14" s="115">
        <f t="shared" si="4"/>
        <v>6877</v>
      </c>
      <c r="N14" s="117">
        <f t="shared" si="4"/>
        <v>0</v>
      </c>
      <c r="O14" s="117">
        <f t="shared" si="5"/>
        <v>0</v>
      </c>
    </row>
    <row r="15" spans="1:15" ht="41.45" hidden="1" customHeight="1" x14ac:dyDescent="0.2">
      <c r="A15" s="130">
        <v>4</v>
      </c>
      <c r="B15" s="114" t="s">
        <v>109</v>
      </c>
      <c r="C15" s="130" t="s">
        <v>26</v>
      </c>
      <c r="D15" s="130" t="s">
        <v>27</v>
      </c>
      <c r="E15" s="130" t="s">
        <v>56</v>
      </c>
      <c r="F15" s="130"/>
      <c r="G15" s="115">
        <v>14900</v>
      </c>
      <c r="H15" s="118"/>
      <c r="I15" s="117">
        <v>3000</v>
      </c>
      <c r="J15" s="115">
        <v>8950</v>
      </c>
      <c r="K15" s="116"/>
      <c r="L15" s="115"/>
      <c r="M15" s="115">
        <f t="shared" si="4"/>
        <v>0</v>
      </c>
      <c r="N15" s="115">
        <f t="shared" si="4"/>
        <v>3000</v>
      </c>
      <c r="O15" s="115">
        <f t="shared" si="5"/>
        <v>8950</v>
      </c>
    </row>
    <row r="16" spans="1:15" ht="31.5" customHeight="1" x14ac:dyDescent="0.2">
      <c r="A16" s="130">
        <v>4</v>
      </c>
      <c r="B16" s="119" t="s">
        <v>17</v>
      </c>
      <c r="C16" s="130" t="s">
        <v>26</v>
      </c>
      <c r="D16" s="130" t="s">
        <v>27</v>
      </c>
      <c r="E16" s="130" t="s">
        <v>56</v>
      </c>
      <c r="F16" s="130"/>
      <c r="G16" s="115">
        <v>11000</v>
      </c>
      <c r="H16" s="118"/>
      <c r="I16" s="117">
        <v>1444.5</v>
      </c>
      <c r="J16" s="115"/>
      <c r="K16" s="116">
        <v>1000</v>
      </c>
      <c r="L16" s="115">
        <v>4000</v>
      </c>
      <c r="M16" s="115">
        <f t="shared" si="4"/>
        <v>1000</v>
      </c>
      <c r="N16" s="117">
        <f t="shared" si="4"/>
        <v>5444.5</v>
      </c>
      <c r="O16" s="115">
        <f t="shared" si="5"/>
        <v>0</v>
      </c>
    </row>
    <row r="17" spans="1:15" ht="30.95" customHeight="1" x14ac:dyDescent="0.2">
      <c r="A17" s="130">
        <v>5</v>
      </c>
      <c r="B17" s="119" t="s">
        <v>108</v>
      </c>
      <c r="C17" s="130" t="s">
        <v>26</v>
      </c>
      <c r="D17" s="130"/>
      <c r="E17" s="130" t="s">
        <v>56</v>
      </c>
      <c r="F17" s="130"/>
      <c r="G17" s="115">
        <v>6000</v>
      </c>
      <c r="H17" s="118"/>
      <c r="I17" s="117"/>
      <c r="J17" s="115">
        <v>1000</v>
      </c>
      <c r="K17" s="116"/>
      <c r="L17" s="115">
        <v>3000</v>
      </c>
      <c r="M17" s="115">
        <f t="shared" si="4"/>
        <v>0</v>
      </c>
      <c r="N17" s="115">
        <f t="shared" si="4"/>
        <v>3000</v>
      </c>
      <c r="O17" s="115">
        <f t="shared" si="5"/>
        <v>1000</v>
      </c>
    </row>
    <row r="18" spans="1:15" ht="28.5" customHeight="1" x14ac:dyDescent="0.2">
      <c r="A18" s="130">
        <v>6</v>
      </c>
      <c r="B18" s="119" t="s">
        <v>45</v>
      </c>
      <c r="C18" s="130" t="s">
        <v>26</v>
      </c>
      <c r="D18" s="130" t="s">
        <v>33</v>
      </c>
      <c r="E18" s="130" t="s">
        <v>56</v>
      </c>
      <c r="F18" s="130"/>
      <c r="G18" s="115">
        <v>14900</v>
      </c>
      <c r="H18" s="118"/>
      <c r="I18" s="117"/>
      <c r="J18" s="115">
        <v>5000</v>
      </c>
      <c r="K18" s="116">
        <v>1000</v>
      </c>
      <c r="L18" s="115"/>
      <c r="M18" s="115">
        <f t="shared" si="4"/>
        <v>1000</v>
      </c>
      <c r="N18" s="117">
        <f t="shared" si="4"/>
        <v>0</v>
      </c>
      <c r="O18" s="115">
        <f t="shared" si="5"/>
        <v>5000</v>
      </c>
    </row>
    <row r="19" spans="1:15" ht="57.95" hidden="1" customHeight="1" x14ac:dyDescent="0.2">
      <c r="A19" s="130">
        <v>10</v>
      </c>
      <c r="B19" s="119" t="s">
        <v>63</v>
      </c>
      <c r="C19" s="130" t="s">
        <v>64</v>
      </c>
      <c r="D19" s="130"/>
      <c r="E19" s="130" t="s">
        <v>56</v>
      </c>
      <c r="F19" s="130"/>
      <c r="G19" s="115">
        <v>1600</v>
      </c>
      <c r="H19" s="118"/>
      <c r="I19" s="115"/>
      <c r="J19" s="115">
        <v>1200</v>
      </c>
      <c r="K19" s="116"/>
      <c r="L19" s="115"/>
      <c r="M19" s="115">
        <f t="shared" si="4"/>
        <v>0</v>
      </c>
      <c r="N19" s="117">
        <f t="shared" si="4"/>
        <v>0</v>
      </c>
      <c r="O19" s="115">
        <f t="shared" si="5"/>
        <v>1200</v>
      </c>
    </row>
    <row r="20" spans="1:15" ht="45" hidden="1" x14ac:dyDescent="0.2">
      <c r="A20" s="130">
        <v>11</v>
      </c>
      <c r="B20" s="119" t="s">
        <v>65</v>
      </c>
      <c r="C20" s="130" t="s">
        <v>66</v>
      </c>
      <c r="D20" s="130"/>
      <c r="E20" s="130" t="s">
        <v>56</v>
      </c>
      <c r="F20" s="130"/>
      <c r="G20" s="115">
        <v>4000</v>
      </c>
      <c r="H20" s="118"/>
      <c r="I20" s="130"/>
      <c r="J20" s="115">
        <v>1000</v>
      </c>
      <c r="K20" s="116"/>
      <c r="L20" s="115"/>
      <c r="M20" s="115">
        <f t="shared" si="4"/>
        <v>0</v>
      </c>
      <c r="N20" s="117">
        <f t="shared" si="4"/>
        <v>0</v>
      </c>
      <c r="O20" s="115">
        <f t="shared" si="5"/>
        <v>1000</v>
      </c>
    </row>
    <row r="21" spans="1:15" ht="30" customHeight="1" x14ac:dyDescent="0.2">
      <c r="A21" s="130">
        <v>7</v>
      </c>
      <c r="B21" s="119" t="s">
        <v>61</v>
      </c>
      <c r="C21" s="130" t="s">
        <v>62</v>
      </c>
      <c r="D21" s="130"/>
      <c r="E21" s="130" t="s">
        <v>56</v>
      </c>
      <c r="F21" s="130"/>
      <c r="G21" s="115">
        <v>7000</v>
      </c>
      <c r="H21" s="118"/>
      <c r="I21" s="115"/>
      <c r="J21" s="115">
        <v>2000</v>
      </c>
      <c r="K21" s="116">
        <v>1700</v>
      </c>
      <c r="L21" s="115">
        <v>1300</v>
      </c>
      <c r="M21" s="115">
        <f t="shared" si="4"/>
        <v>1700</v>
      </c>
      <c r="N21" s="115">
        <f t="shared" si="4"/>
        <v>1300</v>
      </c>
      <c r="O21" s="115">
        <f t="shared" si="5"/>
        <v>2000</v>
      </c>
    </row>
    <row r="22" spans="1:15" ht="21.95" customHeight="1" x14ac:dyDescent="0.2">
      <c r="A22" s="128" t="s">
        <v>9</v>
      </c>
      <c r="B22" s="121" t="s">
        <v>101</v>
      </c>
      <c r="C22" s="128"/>
      <c r="D22" s="128"/>
      <c r="E22" s="128"/>
      <c r="F22" s="128"/>
      <c r="G22" s="129">
        <f>SUBTOTAL(9,G23:G27)</f>
        <v>195500</v>
      </c>
      <c r="H22" s="129"/>
      <c r="I22" s="129"/>
      <c r="J22" s="129">
        <f t="shared" ref="J22:O22" si="6">SUBTOTAL(9,J23:J27)</f>
        <v>0</v>
      </c>
      <c r="K22" s="129">
        <f t="shared" si="6"/>
        <v>3877</v>
      </c>
      <c r="L22" s="129">
        <f t="shared" si="6"/>
        <v>1730</v>
      </c>
      <c r="M22" s="129">
        <f t="shared" si="6"/>
        <v>3877</v>
      </c>
      <c r="N22" s="129">
        <f t="shared" si="6"/>
        <v>1730</v>
      </c>
      <c r="O22" s="129">
        <f t="shared" si="6"/>
        <v>0</v>
      </c>
    </row>
    <row r="23" spans="1:15" ht="30" customHeight="1" x14ac:dyDescent="0.2">
      <c r="A23" s="130">
        <v>1</v>
      </c>
      <c r="B23" s="114" t="s">
        <v>25</v>
      </c>
      <c r="C23" s="130" t="s">
        <v>131</v>
      </c>
      <c r="D23" s="130" t="s">
        <v>31</v>
      </c>
      <c r="E23" s="130" t="s">
        <v>71</v>
      </c>
      <c r="F23" s="130"/>
      <c r="G23" s="115">
        <v>9000</v>
      </c>
      <c r="H23" s="120"/>
      <c r="I23" s="120"/>
      <c r="J23" s="120"/>
      <c r="K23" s="116">
        <v>3000</v>
      </c>
      <c r="L23" s="115"/>
      <c r="M23" s="115">
        <f t="shared" ref="M23:N27" si="7">H23+K23</f>
        <v>3000</v>
      </c>
      <c r="N23" s="117">
        <f t="shared" si="7"/>
        <v>0</v>
      </c>
      <c r="O23" s="115">
        <f t="shared" ref="O23:O28" si="8">J23</f>
        <v>0</v>
      </c>
    </row>
    <row r="24" spans="1:15" ht="39.6" hidden="1" customHeight="1" x14ac:dyDescent="0.2">
      <c r="A24" s="130">
        <v>2</v>
      </c>
      <c r="B24" s="114" t="s">
        <v>43</v>
      </c>
      <c r="C24" s="130" t="s">
        <v>34</v>
      </c>
      <c r="D24" s="130" t="s">
        <v>33</v>
      </c>
      <c r="E24" s="130" t="s">
        <v>33</v>
      </c>
      <c r="F24" s="130"/>
      <c r="G24" s="115">
        <v>7000</v>
      </c>
      <c r="H24" s="120"/>
      <c r="I24" s="120"/>
      <c r="J24" s="120"/>
      <c r="K24" s="116"/>
      <c r="L24" s="115"/>
      <c r="M24" s="115">
        <f t="shared" si="7"/>
        <v>0</v>
      </c>
      <c r="N24" s="117">
        <f t="shared" si="7"/>
        <v>0</v>
      </c>
      <c r="O24" s="115">
        <f t="shared" si="8"/>
        <v>0</v>
      </c>
    </row>
    <row r="25" spans="1:15" ht="30.75" customHeight="1" x14ac:dyDescent="0.2">
      <c r="A25" s="130">
        <v>2</v>
      </c>
      <c r="B25" s="119" t="s">
        <v>15</v>
      </c>
      <c r="C25" s="130" t="s">
        <v>30</v>
      </c>
      <c r="D25" s="130" t="s">
        <v>31</v>
      </c>
      <c r="E25" s="130" t="s">
        <v>71</v>
      </c>
      <c r="F25" s="130"/>
      <c r="G25" s="115">
        <v>2500</v>
      </c>
      <c r="H25" s="118"/>
      <c r="I25" s="118"/>
      <c r="J25" s="118"/>
      <c r="K25" s="116">
        <v>877</v>
      </c>
      <c r="L25" s="115"/>
      <c r="M25" s="115">
        <f t="shared" si="7"/>
        <v>877</v>
      </c>
      <c r="N25" s="117">
        <f t="shared" si="7"/>
        <v>0</v>
      </c>
      <c r="O25" s="115">
        <f t="shared" si="8"/>
        <v>0</v>
      </c>
    </row>
    <row r="26" spans="1:15" ht="29.45" hidden="1" customHeight="1" x14ac:dyDescent="0.2">
      <c r="A26" s="130">
        <v>3</v>
      </c>
      <c r="B26" s="114" t="s">
        <v>16</v>
      </c>
      <c r="C26" s="130" t="s">
        <v>32</v>
      </c>
      <c r="D26" s="130" t="s">
        <v>31</v>
      </c>
      <c r="E26" s="130" t="s">
        <v>71</v>
      </c>
      <c r="F26" s="130"/>
      <c r="G26" s="115">
        <v>5000</v>
      </c>
      <c r="H26" s="118"/>
      <c r="I26" s="118"/>
      <c r="J26" s="118"/>
      <c r="K26" s="116"/>
      <c r="L26" s="115"/>
      <c r="M26" s="115">
        <f t="shared" si="7"/>
        <v>0</v>
      </c>
      <c r="N26" s="117">
        <f t="shared" si="7"/>
        <v>0</v>
      </c>
      <c r="O26" s="115">
        <f t="shared" si="8"/>
        <v>0</v>
      </c>
    </row>
    <row r="27" spans="1:15" ht="30.75" customHeight="1" x14ac:dyDescent="0.2">
      <c r="A27" s="130">
        <v>3</v>
      </c>
      <c r="B27" s="114" t="s">
        <v>72</v>
      </c>
      <c r="C27" s="130" t="s">
        <v>32</v>
      </c>
      <c r="D27" s="130" t="s">
        <v>98</v>
      </c>
      <c r="E27" s="130" t="s">
        <v>73</v>
      </c>
      <c r="F27" s="130"/>
      <c r="G27" s="115">
        <v>172000</v>
      </c>
      <c r="H27" s="118"/>
      <c r="I27" s="118"/>
      <c r="J27" s="118"/>
      <c r="K27" s="116"/>
      <c r="L27" s="115">
        <f>12650-1920-8000-1000</f>
        <v>1730</v>
      </c>
      <c r="M27" s="115">
        <f t="shared" si="7"/>
        <v>0</v>
      </c>
      <c r="N27" s="115">
        <f t="shared" si="7"/>
        <v>1730</v>
      </c>
      <c r="O27" s="117">
        <f t="shared" si="8"/>
        <v>0</v>
      </c>
    </row>
    <row r="28" spans="1:15" ht="22.5" customHeight="1" x14ac:dyDescent="0.2">
      <c r="A28" s="128" t="s">
        <v>92</v>
      </c>
      <c r="B28" s="112" t="s">
        <v>126</v>
      </c>
      <c r="C28" s="128"/>
      <c r="D28" s="128"/>
      <c r="E28" s="128"/>
      <c r="F28" s="128"/>
      <c r="G28" s="129"/>
      <c r="H28" s="120"/>
      <c r="I28" s="120"/>
      <c r="J28" s="120"/>
      <c r="K28" s="122">
        <v>1300</v>
      </c>
      <c r="L28" s="129">
        <v>8200</v>
      </c>
      <c r="M28" s="129"/>
      <c r="N28" s="129"/>
      <c r="O28" s="111">
        <f t="shared" si="8"/>
        <v>0</v>
      </c>
    </row>
    <row r="29" spans="1:15" ht="60" customHeight="1" x14ac:dyDescent="0.2">
      <c r="A29" s="128" t="s">
        <v>110</v>
      </c>
      <c r="B29" s="112" t="s">
        <v>90</v>
      </c>
      <c r="C29" s="128"/>
      <c r="D29" s="128"/>
      <c r="E29" s="128"/>
      <c r="F29" s="128"/>
      <c r="G29" s="129" t="s">
        <v>124</v>
      </c>
      <c r="H29" s="193" t="s">
        <v>94</v>
      </c>
      <c r="I29" s="193"/>
      <c r="J29" s="193"/>
      <c r="K29" s="193" t="s">
        <v>122</v>
      </c>
      <c r="L29" s="193"/>
      <c r="M29" s="194" t="s">
        <v>133</v>
      </c>
      <c r="N29" s="195"/>
      <c r="O29" s="196"/>
    </row>
    <row r="30" spans="1:15" ht="29.1" customHeight="1" x14ac:dyDescent="0.2">
      <c r="A30" s="130">
        <v>1</v>
      </c>
      <c r="B30" s="114" t="s">
        <v>90</v>
      </c>
      <c r="C30" s="130"/>
      <c r="D30" s="130"/>
      <c r="E30" s="130">
        <v>2022</v>
      </c>
      <c r="F30" s="130"/>
      <c r="G30" s="115">
        <v>750</v>
      </c>
      <c r="H30" s="134">
        <v>150</v>
      </c>
      <c r="I30" s="134"/>
      <c r="J30" s="134"/>
      <c r="K30" s="134">
        <v>150</v>
      </c>
      <c r="L30" s="134"/>
      <c r="M30" s="134">
        <v>300</v>
      </c>
      <c r="N30" s="134"/>
      <c r="O30" s="134"/>
    </row>
    <row r="31" spans="1:15" x14ac:dyDescent="0.2">
      <c r="B31" s="125"/>
    </row>
    <row r="33" spans="2:15" x14ac:dyDescent="0.2">
      <c r="B33" s="125"/>
    </row>
    <row r="35" spans="2:15" hidden="1" x14ac:dyDescent="0.2">
      <c r="B35" s="133" t="s">
        <v>123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</row>
  </sheetData>
  <mergeCells count="18">
    <mergeCell ref="A1:O1"/>
    <mergeCell ref="A2:O2"/>
    <mergeCell ref="M3:O3"/>
    <mergeCell ref="A4:A5"/>
    <mergeCell ref="B4:B5"/>
    <mergeCell ref="C4:C5"/>
    <mergeCell ref="E4:E5"/>
    <mergeCell ref="G4:G5"/>
    <mergeCell ref="H4:J4"/>
    <mergeCell ref="K4:L4"/>
    <mergeCell ref="M4:O4"/>
    <mergeCell ref="M30:O30"/>
    <mergeCell ref="K30:L30"/>
    <mergeCell ref="K29:L29"/>
    <mergeCell ref="M29:O29"/>
    <mergeCell ref="B35:O35"/>
    <mergeCell ref="H29:J29"/>
    <mergeCell ref="H30:J30"/>
  </mergeCells>
  <pageMargins left="0.59055118110236227" right="0.19685039370078741" top="0.74803149606299213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6</vt:i4>
      </vt:variant>
      <vt:variant>
        <vt:lpstr>Phạm vi có Tên</vt:lpstr>
      </vt:variant>
      <vt:variant>
        <vt:i4>9</vt:i4>
      </vt:variant>
    </vt:vector>
  </HeadingPairs>
  <TitlesOfParts>
    <vt:vector size="15" baseType="lpstr">
      <vt:lpstr>Biểu BC</vt:lpstr>
      <vt:lpstr>Biểu 1 (2)</vt:lpstr>
      <vt:lpstr>Biểu 1 (3)</vt:lpstr>
      <vt:lpstr>Biểu 2</vt:lpstr>
      <vt:lpstr>BIEU TT</vt:lpstr>
      <vt:lpstr>BIEU HĐ</vt:lpstr>
      <vt:lpstr>'Biểu 1 (3)'!duyet</vt:lpstr>
      <vt:lpstr>'Biểu 1 (2)'!Print_Titles</vt:lpstr>
      <vt:lpstr>'Biểu 1 (3)'!Print_Titles</vt:lpstr>
      <vt:lpstr>'Biểu 2'!Print_Titles</vt:lpstr>
      <vt:lpstr>'Biểu BC'!Print_Titles</vt:lpstr>
      <vt:lpstr>'Biểu 1 (2)'!Vùng_In</vt:lpstr>
      <vt:lpstr>'Biểu 1 (3)'!Vùng_In</vt:lpstr>
      <vt:lpstr>'Biểu 2'!Vùng_In</vt:lpstr>
      <vt:lpstr>'Biểu BC'!Vùng_In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KHDT-08</dc:creator>
  <cp:lastModifiedBy>Admin</cp:lastModifiedBy>
  <cp:lastPrinted>2021-12-14T02:27:06Z</cp:lastPrinted>
  <dcterms:created xsi:type="dcterms:W3CDTF">2021-04-09T03:26:18Z</dcterms:created>
  <dcterms:modified xsi:type="dcterms:W3CDTF">2021-12-22T03:02:18Z</dcterms:modified>
</cp:coreProperties>
</file>